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baeckerbayernlochham-my.sharepoint.com/personal/w_gossmann_baecker-bayern_de/Documents/Dokumente/AKBiS und Seminare/Bensheim 2026/"/>
    </mc:Choice>
  </mc:AlternateContent>
  <xr:revisionPtr revIDLastSave="127" documentId="13_ncr:1_{E8B9B586-067E-427E-9123-B7AD83B9AFBE}" xr6:coauthVersionLast="47" xr6:coauthVersionMax="47" xr10:uidLastSave="{AB1E0432-40CC-4F5C-80E6-E7E210A47E1D}"/>
  <bookViews>
    <workbookView xWindow="-110" yWindow="-110" windowWidth="25820" windowHeight="15500" tabRatio="800" xr2:uid="{00000000-000D-0000-FFFF-FFFF00000000}"/>
  </bookViews>
  <sheets>
    <sheet name="Start" sheetId="1" r:id="rId1"/>
    <sheet name="Paramtr" sheetId="2" r:id="rId2"/>
    <sheet name="U-Analyse" sheetId="3" r:id="rId3"/>
    <sheet name="U-Planung" sheetId="4" r:id="rId4"/>
    <sheet name="Personal" sheetId="5" r:id="rId5"/>
    <sheet name="Material" sheetId="6" r:id="rId6"/>
    <sheet name="so Erl" sheetId="7" r:id="rId7"/>
    <sheet name="GuV_J1" sheetId="8" r:id="rId8"/>
    <sheet name="GuV_J2" sheetId="9" r:id="rId9"/>
    <sheet name="GuV_J3" sheetId="10" r:id="rId10"/>
    <sheet name="Zins_Tilungsplanung" sheetId="11" r:id="rId11"/>
    <sheet name="LP_J1" sheetId="12" r:id="rId12"/>
    <sheet name="LP_J2" sheetId="13" r:id="rId13"/>
    <sheet name="LP_J3" sheetId="14" r:id="rId14"/>
    <sheet name="GuV 3J" sheetId="15" r:id="rId15"/>
    <sheet name="Liquiditaet_" sheetId="16" r:id="rId16"/>
  </sheets>
  <definedNames>
    <definedName name="_xlnm.Print_Area" localSheetId="14">'GuV 3J'!$A$1:$E$38</definedName>
    <definedName name="_xlnm.Print_Area" localSheetId="7">GuV_J1!$A$1:$O$38</definedName>
    <definedName name="_xlnm.Print_Area" localSheetId="8">GuV_J2!$A$1:$O$38</definedName>
    <definedName name="_xlnm.Print_Area" localSheetId="9">GuV_J3!$A$1:$O$38</definedName>
    <definedName name="_xlnm.Print_Area" localSheetId="15">Liquiditaet_!$A$14:$O$36</definedName>
    <definedName name="_xlnm.Print_Area" localSheetId="11">LP_J1!$A$1:$N$90</definedName>
    <definedName name="_xlnm.Print_Area" localSheetId="12">LP_J2!$A$1:$N$90</definedName>
    <definedName name="_xlnm.Print_Area" localSheetId="13">LP_J3!$A$1:$N$87</definedName>
    <definedName name="_xlnm.Print_Area" localSheetId="5">Material!$A$23:$O$96</definedName>
    <definedName name="_xlnm.Print_Area" localSheetId="4">Personal!$A$30:$N$106</definedName>
    <definedName name="_xlnm.Print_Area" localSheetId="6">'so Erl'!$C$13:$Q$41</definedName>
    <definedName name="_xlnm.Print_Area" localSheetId="0">Start!$A$1:$C$28</definedName>
    <definedName name="_xlnm.Print_Area" localSheetId="2">'U-Analyse'!$A$1:$P$89</definedName>
    <definedName name="_xlnm.Print_Area" localSheetId="3">'U-Planung'!$A$1:$O$86</definedName>
    <definedName name="_xlnm.Print_Area" localSheetId="10">Zins_Tilungsplanung!$A$1:$N$148</definedName>
    <definedName name="_xlnm.Print_Titles" localSheetId="5">Material!$1:$1</definedName>
    <definedName name="_xlnm.Print_Titles" localSheetId="4">Personal!$1:$2</definedName>
    <definedName name="_xlnm.Print_Titles" localSheetId="3">'U-Planung'!$1:$2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O18" i="4" l="1"/>
  <c r="E69" i="7" l="1"/>
  <c r="E55" i="7"/>
  <c r="E54" i="7"/>
  <c r="E53" i="7"/>
  <c r="E52" i="7"/>
  <c r="E51" i="7"/>
  <c r="G51" i="7" s="1"/>
  <c r="E50" i="7"/>
  <c r="N50" i="7" s="1"/>
  <c r="E49" i="7"/>
  <c r="L49" i="7" s="1"/>
  <c r="E48" i="7"/>
  <c r="J48" i="7" s="1"/>
  <c r="E47" i="7"/>
  <c r="G47" i="7" s="1"/>
  <c r="E46" i="7"/>
  <c r="G46" i="7" s="1"/>
  <c r="N47" i="7"/>
  <c r="M50" i="7"/>
  <c r="H51" i="7"/>
  <c r="G52" i="7"/>
  <c r="K55" i="7"/>
  <c r="O47" i="7"/>
  <c r="L54" i="7"/>
  <c r="M55" i="7"/>
  <c r="H54" i="7"/>
  <c r="I54" i="7"/>
  <c r="J54" i="7"/>
  <c r="K54" i="7"/>
  <c r="N54" i="7"/>
  <c r="O54" i="7"/>
  <c r="P54" i="7"/>
  <c r="Q54" i="7"/>
  <c r="F21" i="7"/>
  <c r="G21" i="7"/>
  <c r="H21" i="7"/>
  <c r="I21" i="7"/>
  <c r="J21" i="7"/>
  <c r="K21" i="7"/>
  <c r="L21" i="7"/>
  <c r="M21" i="7"/>
  <c r="N21" i="7"/>
  <c r="O21" i="7"/>
  <c r="P21" i="7"/>
  <c r="Q21" i="7"/>
  <c r="G45" i="7"/>
  <c r="H45" i="7"/>
  <c r="I45" i="7"/>
  <c r="J45" i="7"/>
  <c r="K45" i="7"/>
  <c r="L45" i="7"/>
  <c r="M45" i="7"/>
  <c r="N45" i="7"/>
  <c r="O45" i="7"/>
  <c r="P45" i="7"/>
  <c r="Q45" i="7"/>
  <c r="K46" i="7"/>
  <c r="L46" i="7"/>
  <c r="M46" i="7"/>
  <c r="N46" i="7"/>
  <c r="O46" i="7"/>
  <c r="P46" i="7"/>
  <c r="Q46" i="7"/>
  <c r="G48" i="7"/>
  <c r="H48" i="7"/>
  <c r="I48" i="7"/>
  <c r="M48" i="7"/>
  <c r="P48" i="7"/>
  <c r="Q48" i="7"/>
  <c r="G49" i="7"/>
  <c r="H49" i="7"/>
  <c r="J52" i="7"/>
  <c r="K52" i="7"/>
  <c r="L52" i="7"/>
  <c r="M52" i="7"/>
  <c r="N52" i="7"/>
  <c r="O52" i="7"/>
  <c r="P52" i="7"/>
  <c r="Q52" i="7"/>
  <c r="I55" i="7"/>
  <c r="J55" i="7"/>
  <c r="F46" i="7"/>
  <c r="O11" i="4"/>
  <c r="P36" i="4"/>
  <c r="O36" i="4"/>
  <c r="N37" i="5"/>
  <c r="Q47" i="7" l="1"/>
  <c r="I46" i="7"/>
  <c r="P47" i="7"/>
  <c r="M47" i="7"/>
  <c r="L47" i="7"/>
  <c r="K47" i="7"/>
  <c r="M49" i="7"/>
  <c r="H47" i="7"/>
  <c r="I49" i="7"/>
  <c r="J46" i="7"/>
  <c r="H46" i="7"/>
  <c r="L50" i="7"/>
  <c r="K50" i="7"/>
  <c r="N49" i="7"/>
  <c r="J47" i="7"/>
  <c r="F55" i="7"/>
  <c r="F52" i="7"/>
  <c r="I52" i="7"/>
  <c r="H52" i="7"/>
  <c r="Q55" i="7"/>
  <c r="P55" i="7"/>
  <c r="Q51" i="7"/>
  <c r="L55" i="7"/>
  <c r="J50" i="7"/>
  <c r="H55" i="7"/>
  <c r="N51" i="7"/>
  <c r="I50" i="7"/>
  <c r="O48" i="7"/>
  <c r="G54" i="7"/>
  <c r="F51" i="7"/>
  <c r="G55" i="7"/>
  <c r="M51" i="7"/>
  <c r="H50" i="7"/>
  <c r="N48" i="7"/>
  <c r="I47" i="7"/>
  <c r="F54" i="7"/>
  <c r="P51" i="7"/>
  <c r="O51" i="7"/>
  <c r="F50" i="7"/>
  <c r="L51" i="7"/>
  <c r="G50" i="7"/>
  <c r="F49" i="7"/>
  <c r="K51" i="7"/>
  <c r="Q49" i="7"/>
  <c r="L48" i="7"/>
  <c r="F48" i="7"/>
  <c r="J51" i="7"/>
  <c r="P49" i="7"/>
  <c r="K48" i="7"/>
  <c r="F47" i="7"/>
  <c r="I51" i="7"/>
  <c r="O49" i="7"/>
  <c r="Q50" i="7"/>
  <c r="O55" i="7"/>
  <c r="P50" i="7"/>
  <c r="K49" i="7"/>
  <c r="N55" i="7"/>
  <c r="O50" i="7"/>
  <c r="J49" i="7"/>
  <c r="M54" i="7"/>
  <c r="B52" i="5"/>
  <c r="O13" i="4" l="1"/>
  <c r="E62" i="7"/>
  <c r="E67" i="7"/>
  <c r="C28" i="8" l="1"/>
  <c r="D28" i="8"/>
  <c r="E28" i="8"/>
  <c r="F28" i="8"/>
  <c r="G28" i="8"/>
  <c r="H28" i="8"/>
  <c r="I28" i="8"/>
  <c r="J28" i="8"/>
  <c r="K28" i="8"/>
  <c r="L28" i="8"/>
  <c r="M28" i="8"/>
  <c r="N28" i="8"/>
  <c r="C22" i="1"/>
  <c r="O28" i="8" l="1"/>
  <c r="M69" i="14"/>
  <c r="N69" i="14"/>
  <c r="M72" i="13"/>
  <c r="N72" i="13"/>
  <c r="M72" i="12"/>
  <c r="N72" i="12"/>
  <c r="O67" i="8"/>
  <c r="N67" i="8"/>
  <c r="M67" i="8"/>
  <c r="L67" i="8"/>
  <c r="K67" i="8"/>
  <c r="J67" i="8"/>
  <c r="I67" i="8"/>
  <c r="H67" i="8"/>
  <c r="G67" i="8"/>
  <c r="F67" i="8"/>
  <c r="E67" i="8"/>
  <c r="D67" i="8"/>
  <c r="A67" i="8"/>
  <c r="B28" i="9"/>
  <c r="B24" i="9"/>
  <c r="B23" i="9"/>
  <c r="B22" i="9"/>
  <c r="B47" i="7"/>
  <c r="B48" i="7"/>
  <c r="B49" i="7"/>
  <c r="B51" i="7"/>
  <c r="B52" i="7"/>
  <c r="B53" i="7"/>
  <c r="B54" i="7"/>
  <c r="B46" i="7"/>
  <c r="C47" i="7"/>
  <c r="C48" i="7"/>
  <c r="C49" i="7"/>
  <c r="C50" i="7"/>
  <c r="C51" i="7"/>
  <c r="C52" i="7"/>
  <c r="C53" i="7"/>
  <c r="C54" i="7"/>
  <c r="C55" i="7"/>
  <c r="B81" i="13"/>
  <c r="E70" i="7"/>
  <c r="G70" i="7" s="1"/>
  <c r="J69" i="7"/>
  <c r="E68" i="7"/>
  <c r="E66" i="7"/>
  <c r="E65" i="7"/>
  <c r="E63" i="7"/>
  <c r="E61" i="7"/>
  <c r="E60" i="7"/>
  <c r="E59" i="7"/>
  <c r="F70" i="7"/>
  <c r="C119" i="11"/>
  <c r="C139" i="11"/>
  <c r="C134" i="11"/>
  <c r="C136" i="11" s="1"/>
  <c r="C135" i="11" s="1"/>
  <c r="C129" i="11"/>
  <c r="C124" i="11"/>
  <c r="C126" i="11" s="1"/>
  <c r="C125" i="11" s="1"/>
  <c r="C33" i="5"/>
  <c r="D33" i="5"/>
  <c r="E33" i="5"/>
  <c r="F33" i="5"/>
  <c r="G33" i="5"/>
  <c r="H33" i="5"/>
  <c r="I33" i="5"/>
  <c r="J33" i="5"/>
  <c r="K33" i="5"/>
  <c r="L33" i="5"/>
  <c r="M33" i="5"/>
  <c r="B33" i="5"/>
  <c r="F33" i="7"/>
  <c r="G33" i="7"/>
  <c r="H33" i="7"/>
  <c r="I33" i="7"/>
  <c r="J33" i="7"/>
  <c r="K33" i="7"/>
  <c r="L33" i="7"/>
  <c r="M33" i="7"/>
  <c r="N33" i="7"/>
  <c r="O33" i="7"/>
  <c r="P33" i="7"/>
  <c r="Q33" i="7"/>
  <c r="F38" i="7"/>
  <c r="G38" i="7"/>
  <c r="H38" i="7"/>
  <c r="I38" i="7"/>
  <c r="J38" i="7"/>
  <c r="K38" i="7"/>
  <c r="L38" i="7"/>
  <c r="M38" i="7"/>
  <c r="N38" i="7"/>
  <c r="O38" i="7"/>
  <c r="P38" i="7"/>
  <c r="Q38" i="7"/>
  <c r="F17" i="7"/>
  <c r="G17" i="7"/>
  <c r="H17" i="7"/>
  <c r="I17" i="7"/>
  <c r="J17" i="7"/>
  <c r="K17" i="7"/>
  <c r="L17" i="7"/>
  <c r="M17" i="7"/>
  <c r="N17" i="7"/>
  <c r="O17" i="7"/>
  <c r="P17" i="7"/>
  <c r="Q17" i="7"/>
  <c r="P53" i="7" l="1"/>
  <c r="Q53" i="7"/>
  <c r="G53" i="7"/>
  <c r="H53" i="7"/>
  <c r="I53" i="7"/>
  <c r="J53" i="7"/>
  <c r="K53" i="7"/>
  <c r="L53" i="7"/>
  <c r="N53" i="7"/>
  <c r="O53" i="7"/>
  <c r="F53" i="7"/>
  <c r="M53" i="7"/>
  <c r="I69" i="7"/>
  <c r="H69" i="7"/>
  <c r="G69" i="7"/>
  <c r="F69" i="7"/>
  <c r="K69" i="7"/>
  <c r="N70" i="7"/>
  <c r="M70" i="7"/>
  <c r="L70" i="7"/>
  <c r="K70" i="7"/>
  <c r="J70" i="7"/>
  <c r="I70" i="7"/>
  <c r="H70" i="7"/>
  <c r="Q69" i="7"/>
  <c r="P69" i="7"/>
  <c r="O69" i="7"/>
  <c r="Q70" i="7"/>
  <c r="N69" i="7"/>
  <c r="P70" i="7"/>
  <c r="M69" i="7"/>
  <c r="O70" i="7"/>
  <c r="L69" i="7"/>
  <c r="C121" i="11"/>
  <c r="C120" i="11" s="1"/>
  <c r="D119" i="11" s="1"/>
  <c r="C141" i="11"/>
  <c r="C140" i="11" s="1"/>
  <c r="D139" i="11" s="1"/>
  <c r="D134" i="11"/>
  <c r="C131" i="11"/>
  <c r="C130" i="11" s="1"/>
  <c r="D129" i="11" s="1"/>
  <c r="D124" i="11"/>
  <c r="D121" i="11" l="1"/>
  <c r="D120" i="11" s="1"/>
  <c r="E119" i="11" s="1"/>
  <c r="D141" i="11"/>
  <c r="D140" i="11" s="1"/>
  <c r="E139" i="11"/>
  <c r="D136" i="11"/>
  <c r="D135" i="11" s="1"/>
  <c r="E134" i="11" s="1"/>
  <c r="D131" i="11"/>
  <c r="D130" i="11" s="1"/>
  <c r="E129" i="11" s="1"/>
  <c r="D126" i="11"/>
  <c r="D125" i="11" s="1"/>
  <c r="E124" i="11"/>
  <c r="F48" i="11"/>
  <c r="E48" i="11"/>
  <c r="D48" i="11"/>
  <c r="C48" i="11"/>
  <c r="F43" i="11"/>
  <c r="E43" i="11"/>
  <c r="D43" i="11"/>
  <c r="C43" i="11"/>
  <c r="G22" i="5"/>
  <c r="D22" i="5"/>
  <c r="E22" i="5"/>
  <c r="F22" i="5"/>
  <c r="N8" i="5"/>
  <c r="E121" i="11" l="1"/>
  <c r="E120" i="11" s="1"/>
  <c r="F119" i="11" s="1"/>
  <c r="E141" i="11"/>
  <c r="E140" i="11" s="1"/>
  <c r="F139" i="11"/>
  <c r="E136" i="11"/>
  <c r="E135" i="11" s="1"/>
  <c r="F134" i="11" s="1"/>
  <c r="E131" i="11"/>
  <c r="E130" i="11" s="1"/>
  <c r="F129" i="11" s="1"/>
  <c r="E126" i="11"/>
  <c r="E125" i="11" s="1"/>
  <c r="F124" i="11" s="1"/>
  <c r="N20" i="11"/>
  <c r="M20" i="11"/>
  <c r="L20" i="11"/>
  <c r="K20" i="11"/>
  <c r="J20" i="11"/>
  <c r="I20" i="11"/>
  <c r="H20" i="11"/>
  <c r="G20" i="11"/>
  <c r="F20" i="11"/>
  <c r="E20" i="11"/>
  <c r="D20" i="11"/>
  <c r="C20" i="11"/>
  <c r="C19" i="11"/>
  <c r="D19" i="11" s="1"/>
  <c r="AL20" i="11"/>
  <c r="AK20" i="11"/>
  <c r="AJ20" i="11"/>
  <c r="AI20" i="11"/>
  <c r="AH20" i="11"/>
  <c r="AG20" i="11"/>
  <c r="AF20" i="11"/>
  <c r="AE20" i="11"/>
  <c r="AD20" i="11"/>
  <c r="AC20" i="11"/>
  <c r="AB20" i="11"/>
  <c r="AA20" i="11"/>
  <c r="Z20" i="11"/>
  <c r="Y20" i="11"/>
  <c r="X20" i="11"/>
  <c r="W20" i="11"/>
  <c r="V20" i="11"/>
  <c r="U20" i="11"/>
  <c r="T20" i="11"/>
  <c r="S20" i="11"/>
  <c r="R20" i="11"/>
  <c r="Q20" i="11"/>
  <c r="P20" i="11"/>
  <c r="O20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AL10" i="11"/>
  <c r="AK10" i="11"/>
  <c r="AJ10" i="11"/>
  <c r="AI10" i="11"/>
  <c r="AH10" i="11"/>
  <c r="AG10" i="11"/>
  <c r="AF10" i="11"/>
  <c r="AE10" i="11"/>
  <c r="AD10" i="11"/>
  <c r="AC10" i="11"/>
  <c r="AB10" i="11"/>
  <c r="AA10" i="11"/>
  <c r="Z10" i="11"/>
  <c r="Y10" i="11"/>
  <c r="X10" i="11"/>
  <c r="W10" i="11"/>
  <c r="V10" i="11"/>
  <c r="U10" i="11"/>
  <c r="T10" i="11"/>
  <c r="S10" i="11"/>
  <c r="R10" i="11"/>
  <c r="Q10" i="11"/>
  <c r="P10" i="11"/>
  <c r="O10" i="11"/>
  <c r="B87" i="13"/>
  <c r="C40" i="12"/>
  <c r="C44" i="11"/>
  <c r="N43" i="11"/>
  <c r="M43" i="11"/>
  <c r="L43" i="11"/>
  <c r="K43" i="11"/>
  <c r="J43" i="11"/>
  <c r="I43" i="11"/>
  <c r="H43" i="11"/>
  <c r="G43" i="11"/>
  <c r="C42" i="11"/>
  <c r="D42" i="11" s="1"/>
  <c r="F121" i="11" l="1"/>
  <c r="F120" i="11" s="1"/>
  <c r="G119" i="11" s="1"/>
  <c r="F141" i="11"/>
  <c r="F140" i="11" s="1"/>
  <c r="G139" i="11"/>
  <c r="F136" i="11"/>
  <c r="F135" i="11" s="1"/>
  <c r="G134" i="11" s="1"/>
  <c r="F131" i="11"/>
  <c r="F130" i="11" s="1"/>
  <c r="G129" i="11" s="1"/>
  <c r="F126" i="11"/>
  <c r="F125" i="11" s="1"/>
  <c r="G124" i="11" s="1"/>
  <c r="C21" i="11"/>
  <c r="E19" i="11"/>
  <c r="D21" i="11"/>
  <c r="E42" i="11"/>
  <c r="D44" i="11"/>
  <c r="N82" i="11"/>
  <c r="G121" i="11" l="1"/>
  <c r="G120" i="11" s="1"/>
  <c r="H119" i="11"/>
  <c r="G141" i="11"/>
  <c r="G140" i="11" s="1"/>
  <c r="H139" i="11" s="1"/>
  <c r="G136" i="11"/>
  <c r="G135" i="11" s="1"/>
  <c r="H134" i="11" s="1"/>
  <c r="G131" i="11"/>
  <c r="G130" i="11" s="1"/>
  <c r="H129" i="11" s="1"/>
  <c r="G126" i="11"/>
  <c r="G125" i="11" s="1"/>
  <c r="H124" i="11" s="1"/>
  <c r="F19" i="11"/>
  <c r="E21" i="11"/>
  <c r="F42" i="11"/>
  <c r="E44" i="11"/>
  <c r="A70" i="5"/>
  <c r="H121" i="11" l="1"/>
  <c r="H120" i="11" s="1"/>
  <c r="I119" i="11" s="1"/>
  <c r="H141" i="11"/>
  <c r="H140" i="11" s="1"/>
  <c r="I139" i="11" s="1"/>
  <c r="H136" i="11"/>
  <c r="H135" i="11" s="1"/>
  <c r="I134" i="11" s="1"/>
  <c r="H131" i="11"/>
  <c r="H130" i="11" s="1"/>
  <c r="I129" i="11" s="1"/>
  <c r="H126" i="11"/>
  <c r="H125" i="11" s="1"/>
  <c r="I124" i="11" s="1"/>
  <c r="G19" i="11"/>
  <c r="F21" i="11"/>
  <c r="G42" i="11"/>
  <c r="F44" i="11"/>
  <c r="A38" i="4"/>
  <c r="I121" i="11" l="1"/>
  <c r="I120" i="11" s="1"/>
  <c r="J119" i="11" s="1"/>
  <c r="I141" i="11"/>
  <c r="I140" i="11" s="1"/>
  <c r="J139" i="11"/>
  <c r="I136" i="11"/>
  <c r="I135" i="11" s="1"/>
  <c r="J134" i="11" s="1"/>
  <c r="I131" i="11"/>
  <c r="I130" i="11" s="1"/>
  <c r="J129" i="11" s="1"/>
  <c r="I126" i="11"/>
  <c r="I125" i="11" s="1"/>
  <c r="J124" i="11" s="1"/>
  <c r="G21" i="11"/>
  <c r="H19" i="11"/>
  <c r="H42" i="11"/>
  <c r="G44" i="11"/>
  <c r="A37" i="4"/>
  <c r="A36" i="4"/>
  <c r="J121" i="11" l="1"/>
  <c r="J120" i="11" s="1"/>
  <c r="K119" i="11" s="1"/>
  <c r="J141" i="11"/>
  <c r="J140" i="11" s="1"/>
  <c r="K139" i="11" s="1"/>
  <c r="J136" i="11"/>
  <c r="J135" i="11" s="1"/>
  <c r="K134" i="11" s="1"/>
  <c r="J131" i="11"/>
  <c r="J130" i="11" s="1"/>
  <c r="K129" i="11" s="1"/>
  <c r="J126" i="11"/>
  <c r="J125" i="11" s="1"/>
  <c r="K124" i="11" s="1"/>
  <c r="H21" i="11"/>
  <c r="I19" i="11"/>
  <c r="I42" i="11"/>
  <c r="H44" i="11"/>
  <c r="B84" i="14"/>
  <c r="K121" i="11" l="1"/>
  <c r="K120" i="11" s="1"/>
  <c r="L119" i="11" s="1"/>
  <c r="K141" i="11"/>
  <c r="K140" i="11" s="1"/>
  <c r="L139" i="11" s="1"/>
  <c r="K136" i="11"/>
  <c r="K135" i="11" s="1"/>
  <c r="L134" i="11" s="1"/>
  <c r="K131" i="11"/>
  <c r="K130" i="11" s="1"/>
  <c r="L129" i="11" s="1"/>
  <c r="K126" i="11"/>
  <c r="K125" i="11" s="1"/>
  <c r="L124" i="11" s="1"/>
  <c r="I21" i="11"/>
  <c r="J19" i="11"/>
  <c r="J42" i="11"/>
  <c r="I44" i="11"/>
  <c r="L121" i="11" l="1"/>
  <c r="L120" i="11" s="1"/>
  <c r="M119" i="11" s="1"/>
  <c r="L141" i="11"/>
  <c r="L140" i="11" s="1"/>
  <c r="M139" i="11" s="1"/>
  <c r="L136" i="11"/>
  <c r="L135" i="11" s="1"/>
  <c r="M134" i="11" s="1"/>
  <c r="L131" i="11"/>
  <c r="L130" i="11" s="1"/>
  <c r="M129" i="11" s="1"/>
  <c r="L126" i="11"/>
  <c r="L125" i="11" s="1"/>
  <c r="M124" i="11" s="1"/>
  <c r="J21" i="11"/>
  <c r="K19" i="11"/>
  <c r="K42" i="11"/>
  <c r="J44" i="11"/>
  <c r="P20" i="3"/>
  <c r="N48" i="11"/>
  <c r="M48" i="11"/>
  <c r="L48" i="11"/>
  <c r="K48" i="11"/>
  <c r="J48" i="11"/>
  <c r="I48" i="11"/>
  <c r="H48" i="11"/>
  <c r="G48" i="11"/>
  <c r="AL25" i="11"/>
  <c r="AK25" i="11"/>
  <c r="AJ25" i="11"/>
  <c r="AI25" i="11"/>
  <c r="AH25" i="11"/>
  <c r="AG25" i="11"/>
  <c r="AF25" i="11"/>
  <c r="AE25" i="11"/>
  <c r="AD25" i="11"/>
  <c r="AC25" i="11"/>
  <c r="AB25" i="11"/>
  <c r="AA25" i="11"/>
  <c r="Z25" i="11"/>
  <c r="Y25" i="11"/>
  <c r="X25" i="11"/>
  <c r="W25" i="11"/>
  <c r="V25" i="11"/>
  <c r="U25" i="11"/>
  <c r="T25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C24" i="11"/>
  <c r="C26" i="11" s="1"/>
  <c r="C6" i="12"/>
  <c r="C75" i="11"/>
  <c r="C77" i="11" s="1"/>
  <c r="C76" i="11" s="1"/>
  <c r="D75" i="11" s="1"/>
  <c r="N10" i="11"/>
  <c r="D19" i="2"/>
  <c r="P27" i="3"/>
  <c r="B8" i="16"/>
  <c r="N8" i="16" s="1"/>
  <c r="Z8" i="16" s="1"/>
  <c r="K5" i="16"/>
  <c r="B3" i="16"/>
  <c r="D35" i="15"/>
  <c r="C35" i="15"/>
  <c r="A29" i="15"/>
  <c r="A28" i="15"/>
  <c r="A26" i="15"/>
  <c r="B25" i="15"/>
  <c r="A24" i="15"/>
  <c r="A23" i="15"/>
  <c r="A22" i="15"/>
  <c r="A21" i="15"/>
  <c r="A20" i="15"/>
  <c r="A18" i="15"/>
  <c r="A17" i="15"/>
  <c r="A16" i="15"/>
  <c r="A15" i="15"/>
  <c r="B7" i="15"/>
  <c r="B6" i="15"/>
  <c r="A2" i="15"/>
  <c r="L76" i="14"/>
  <c r="I76" i="14"/>
  <c r="F76" i="14"/>
  <c r="C76" i="14"/>
  <c r="B75" i="14"/>
  <c r="J75" i="14" s="1"/>
  <c r="J76" i="14" s="1"/>
  <c r="O70" i="14"/>
  <c r="L69" i="14"/>
  <c r="K69" i="14"/>
  <c r="J69" i="14"/>
  <c r="I69" i="14"/>
  <c r="H69" i="14"/>
  <c r="G69" i="14"/>
  <c r="F69" i="14"/>
  <c r="E69" i="14"/>
  <c r="D69" i="14"/>
  <c r="C69" i="14"/>
  <c r="O65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A34" i="14"/>
  <c r="A33" i="14"/>
  <c r="A31" i="14"/>
  <c r="A24" i="14"/>
  <c r="A23" i="14"/>
  <c r="A22" i="14"/>
  <c r="A21" i="14"/>
  <c r="A20" i="14"/>
  <c r="A19" i="14"/>
  <c r="A18" i="14"/>
  <c r="A16" i="14"/>
  <c r="A15" i="14"/>
  <c r="A14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A13" i="14"/>
  <c r="A12" i="14"/>
  <c r="A11" i="14"/>
  <c r="A10" i="14"/>
  <c r="A9" i="14"/>
  <c r="A8" i="14"/>
  <c r="A2" i="14"/>
  <c r="D1" i="14"/>
  <c r="F81" i="13"/>
  <c r="L79" i="13"/>
  <c r="I79" i="13"/>
  <c r="F79" i="13"/>
  <c r="C79" i="13"/>
  <c r="B78" i="13"/>
  <c r="J78" i="13" s="1"/>
  <c r="J79" i="13" s="1"/>
  <c r="O73" i="13"/>
  <c r="L72" i="13"/>
  <c r="K72" i="13"/>
  <c r="J72" i="13"/>
  <c r="I72" i="13"/>
  <c r="H72" i="13"/>
  <c r="G72" i="13"/>
  <c r="F72" i="13"/>
  <c r="E72" i="13"/>
  <c r="D72" i="13"/>
  <c r="C72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O41" i="13"/>
  <c r="A31" i="13"/>
  <c r="A24" i="13"/>
  <c r="A23" i="13"/>
  <c r="A22" i="13"/>
  <c r="A21" i="13"/>
  <c r="A20" i="13"/>
  <c r="A19" i="13"/>
  <c r="A18" i="13"/>
  <c r="A16" i="13"/>
  <c r="A15" i="13"/>
  <c r="A14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A13" i="13"/>
  <c r="A12" i="13"/>
  <c r="A11" i="13"/>
  <c r="A10" i="13"/>
  <c r="A9" i="13"/>
  <c r="A8" i="13"/>
  <c r="A2" i="13"/>
  <c r="D1" i="13"/>
  <c r="N81" i="12"/>
  <c r="M81" i="12"/>
  <c r="L81" i="12"/>
  <c r="K81" i="12"/>
  <c r="J81" i="12"/>
  <c r="I81" i="12"/>
  <c r="H81" i="12"/>
  <c r="G81" i="12"/>
  <c r="F81" i="12"/>
  <c r="E81" i="12"/>
  <c r="D81" i="12"/>
  <c r="C81" i="12"/>
  <c r="L79" i="12"/>
  <c r="I79" i="12"/>
  <c r="F79" i="12"/>
  <c r="C79" i="12"/>
  <c r="M78" i="12"/>
  <c r="M79" i="12" s="1"/>
  <c r="J78" i="12"/>
  <c r="J79" i="12" s="1"/>
  <c r="G78" i="12"/>
  <c r="G79" i="12" s="1"/>
  <c r="D78" i="12"/>
  <c r="E76" i="12"/>
  <c r="E77" i="12" s="1"/>
  <c r="O73" i="12"/>
  <c r="L72" i="12"/>
  <c r="K72" i="12"/>
  <c r="J72" i="12"/>
  <c r="I72" i="12"/>
  <c r="H72" i="12"/>
  <c r="G72" i="12"/>
  <c r="F72" i="12"/>
  <c r="E72" i="12"/>
  <c r="D72" i="12"/>
  <c r="C72" i="12"/>
  <c r="O68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C42" i="12"/>
  <c r="O41" i="12"/>
  <c r="A30" i="12"/>
  <c r="A29" i="12"/>
  <c r="A28" i="12"/>
  <c r="A27" i="12"/>
  <c r="N26" i="12"/>
  <c r="M26" i="12"/>
  <c r="L26" i="12"/>
  <c r="K26" i="12"/>
  <c r="J26" i="12"/>
  <c r="I26" i="12"/>
  <c r="H26" i="12"/>
  <c r="G26" i="12"/>
  <c r="F26" i="12"/>
  <c r="E26" i="12"/>
  <c r="D26" i="12"/>
  <c r="A26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A25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D5" i="12"/>
  <c r="E5" i="12" s="1"/>
  <c r="F5" i="12" s="1"/>
  <c r="G5" i="12" s="1"/>
  <c r="A2" i="12"/>
  <c r="D1" i="12"/>
  <c r="B1" i="12"/>
  <c r="B110" i="11"/>
  <c r="C105" i="11"/>
  <c r="C107" i="11" s="1"/>
  <c r="C106" i="11" s="1"/>
  <c r="D105" i="11" s="1"/>
  <c r="C100" i="11"/>
  <c r="C102" i="11" s="1"/>
  <c r="C101" i="11" s="1"/>
  <c r="C95" i="11"/>
  <c r="C97" i="11" s="1"/>
  <c r="C96" i="11" s="1"/>
  <c r="C90" i="11"/>
  <c r="C92" i="11" s="1"/>
  <c r="C91" i="11" s="1"/>
  <c r="C85" i="11"/>
  <c r="C87" i="11" s="1"/>
  <c r="C86" i="11" s="1"/>
  <c r="D85" i="11" s="1"/>
  <c r="D87" i="11" s="1"/>
  <c r="D86" i="11" s="1"/>
  <c r="C80" i="11"/>
  <c r="C82" i="11" s="1"/>
  <c r="C81" i="11" s="1"/>
  <c r="C70" i="11"/>
  <c r="C72" i="11" s="1"/>
  <c r="C71" i="11" s="1"/>
  <c r="N59" i="11"/>
  <c r="L59" i="11"/>
  <c r="J59" i="11"/>
  <c r="H59" i="11"/>
  <c r="F59" i="11"/>
  <c r="D59" i="11"/>
  <c r="L58" i="11"/>
  <c r="L60" i="11" s="1"/>
  <c r="H58" i="11"/>
  <c r="H60" i="11" s="1"/>
  <c r="D58" i="11"/>
  <c r="D60" i="11" s="1"/>
  <c r="N53" i="11"/>
  <c r="M53" i="11"/>
  <c r="L53" i="11"/>
  <c r="K53" i="11"/>
  <c r="J53" i="11"/>
  <c r="I53" i="11"/>
  <c r="H53" i="11"/>
  <c r="G53" i="11"/>
  <c r="F53" i="11"/>
  <c r="E53" i="11"/>
  <c r="D53" i="11"/>
  <c r="C53" i="11"/>
  <c r="C52" i="11"/>
  <c r="C47" i="11"/>
  <c r="C49" i="11" s="1"/>
  <c r="AL30" i="11"/>
  <c r="AK30" i="11"/>
  <c r="AJ30" i="11"/>
  <c r="AI30" i="11"/>
  <c r="AH30" i="11"/>
  <c r="AG30" i="11"/>
  <c r="AF30" i="11"/>
  <c r="AE30" i="11"/>
  <c r="AD30" i="11"/>
  <c r="AC30" i="11"/>
  <c r="AB30" i="11"/>
  <c r="AA30" i="11"/>
  <c r="Z30" i="11"/>
  <c r="Y30" i="11"/>
  <c r="X30" i="11"/>
  <c r="W30" i="11"/>
  <c r="V30" i="11"/>
  <c r="U30" i="11"/>
  <c r="T30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C29" i="11"/>
  <c r="C31" i="11" s="1"/>
  <c r="N15" i="11"/>
  <c r="M15" i="11"/>
  <c r="L15" i="11"/>
  <c r="K15" i="11"/>
  <c r="J15" i="11"/>
  <c r="I15" i="11"/>
  <c r="H15" i="11"/>
  <c r="G15" i="11"/>
  <c r="F15" i="11"/>
  <c r="E15" i="11"/>
  <c r="D15" i="11"/>
  <c r="C15" i="11"/>
  <c r="C14" i="11"/>
  <c r="C16" i="11" s="1"/>
  <c r="M10" i="11"/>
  <c r="L10" i="11"/>
  <c r="K10" i="11"/>
  <c r="J10" i="11"/>
  <c r="I10" i="11"/>
  <c r="H10" i="11"/>
  <c r="G10" i="11"/>
  <c r="F10" i="11"/>
  <c r="E10" i="11"/>
  <c r="D10" i="11"/>
  <c r="C10" i="11"/>
  <c r="C9" i="11"/>
  <c r="C11" i="11" s="1"/>
  <c r="A1" i="11"/>
  <c r="D41" i="10"/>
  <c r="N33" i="10"/>
  <c r="N31" i="14" s="1"/>
  <c r="M33" i="10"/>
  <c r="M31" i="14" s="1"/>
  <c r="L33" i="10"/>
  <c r="L31" i="14" s="1"/>
  <c r="K33" i="10"/>
  <c r="K31" i="14" s="1"/>
  <c r="J33" i="10"/>
  <c r="J31" i="14" s="1"/>
  <c r="I33" i="10"/>
  <c r="I31" i="14" s="1"/>
  <c r="H33" i="10"/>
  <c r="H31" i="14" s="1"/>
  <c r="G33" i="10"/>
  <c r="G31" i="14" s="1"/>
  <c r="F33" i="10"/>
  <c r="F31" i="14" s="1"/>
  <c r="E33" i="10"/>
  <c r="E31" i="14" s="1"/>
  <c r="D33" i="10"/>
  <c r="D31" i="14" s="1"/>
  <c r="C33" i="10"/>
  <c r="A25" i="10"/>
  <c r="A25" i="15" s="1"/>
  <c r="N19" i="10"/>
  <c r="N26" i="14" s="1"/>
  <c r="M19" i="10"/>
  <c r="M26" i="14" s="1"/>
  <c r="L19" i="10"/>
  <c r="L26" i="14" s="1"/>
  <c r="K19" i="10"/>
  <c r="K26" i="14" s="1"/>
  <c r="J19" i="10"/>
  <c r="J26" i="14" s="1"/>
  <c r="I19" i="10"/>
  <c r="I26" i="14" s="1"/>
  <c r="H19" i="10"/>
  <c r="H26" i="14" s="1"/>
  <c r="G19" i="10"/>
  <c r="G26" i="14" s="1"/>
  <c r="F19" i="10"/>
  <c r="F26" i="14" s="1"/>
  <c r="E19" i="10"/>
  <c r="E26" i="14" s="1"/>
  <c r="D19" i="10"/>
  <c r="D26" i="14" s="1"/>
  <c r="C19" i="10"/>
  <c r="C26" i="14" s="1"/>
  <c r="A19" i="10"/>
  <c r="A19" i="15" s="1"/>
  <c r="N2" i="10"/>
  <c r="A1" i="10"/>
  <c r="D41" i="9"/>
  <c r="N33" i="9"/>
  <c r="N31" i="13" s="1"/>
  <c r="M33" i="9"/>
  <c r="M31" i="13" s="1"/>
  <c r="L33" i="9"/>
  <c r="L31" i="13" s="1"/>
  <c r="K33" i="9"/>
  <c r="K31" i="13" s="1"/>
  <c r="J33" i="9"/>
  <c r="J31" i="13" s="1"/>
  <c r="I33" i="9"/>
  <c r="I31" i="13" s="1"/>
  <c r="H33" i="9"/>
  <c r="H31" i="13" s="1"/>
  <c r="G33" i="9"/>
  <c r="G31" i="13" s="1"/>
  <c r="F33" i="9"/>
  <c r="F31" i="13" s="1"/>
  <c r="E33" i="9"/>
  <c r="E31" i="13" s="1"/>
  <c r="D33" i="9"/>
  <c r="D31" i="13" s="1"/>
  <c r="C33" i="9"/>
  <c r="C31" i="13" s="1"/>
  <c r="N25" i="9"/>
  <c r="M25" i="9"/>
  <c r="L25" i="9"/>
  <c r="K25" i="9"/>
  <c r="J25" i="9"/>
  <c r="I25" i="9"/>
  <c r="H25" i="9"/>
  <c r="G25" i="9"/>
  <c r="F25" i="9"/>
  <c r="E25" i="9"/>
  <c r="D25" i="9"/>
  <c r="C25" i="9"/>
  <c r="B25" i="9"/>
  <c r="A25" i="9"/>
  <c r="E24" i="9"/>
  <c r="C23" i="9"/>
  <c r="C30" i="13" s="1"/>
  <c r="C21" i="9"/>
  <c r="M20" i="9"/>
  <c r="M27" i="13" s="1"/>
  <c r="N19" i="9"/>
  <c r="N26" i="13" s="1"/>
  <c r="M19" i="9"/>
  <c r="M26" i="13" s="1"/>
  <c r="L19" i="9"/>
  <c r="L26" i="13" s="1"/>
  <c r="K19" i="9"/>
  <c r="K26" i="13" s="1"/>
  <c r="J19" i="9"/>
  <c r="J26" i="13" s="1"/>
  <c r="I19" i="9"/>
  <c r="I26" i="13" s="1"/>
  <c r="H19" i="9"/>
  <c r="H26" i="13" s="1"/>
  <c r="G19" i="9"/>
  <c r="G26" i="13" s="1"/>
  <c r="F19" i="9"/>
  <c r="F26" i="13" s="1"/>
  <c r="E19" i="9"/>
  <c r="E26" i="13" s="1"/>
  <c r="D19" i="9"/>
  <c r="D26" i="13" s="1"/>
  <c r="C19" i="9"/>
  <c r="A19" i="9"/>
  <c r="N18" i="9"/>
  <c r="N25" i="13" s="1"/>
  <c r="M18" i="9"/>
  <c r="M25" i="13" s="1"/>
  <c r="L18" i="9"/>
  <c r="L25" i="13" s="1"/>
  <c r="K18" i="9"/>
  <c r="K25" i="13" s="1"/>
  <c r="J18" i="9"/>
  <c r="I18" i="9"/>
  <c r="H18" i="9"/>
  <c r="H25" i="13" s="1"/>
  <c r="G18" i="9"/>
  <c r="G25" i="13" s="1"/>
  <c r="F18" i="9"/>
  <c r="F25" i="13" s="1"/>
  <c r="E18" i="9"/>
  <c r="E25" i="13" s="1"/>
  <c r="D18" i="9"/>
  <c r="C18" i="9"/>
  <c r="N17" i="9"/>
  <c r="M17" i="9"/>
  <c r="L17" i="9"/>
  <c r="L22" i="13" s="1"/>
  <c r="K17" i="9"/>
  <c r="K22" i="13" s="1"/>
  <c r="J17" i="9"/>
  <c r="J22" i="13" s="1"/>
  <c r="I17" i="9"/>
  <c r="I22" i="13" s="1"/>
  <c r="H17" i="9"/>
  <c r="H22" i="13" s="1"/>
  <c r="G17" i="9"/>
  <c r="G22" i="13" s="1"/>
  <c r="F17" i="9"/>
  <c r="F17" i="10" s="1"/>
  <c r="F22" i="14" s="1"/>
  <c r="E17" i="9"/>
  <c r="E22" i="13" s="1"/>
  <c r="D17" i="9"/>
  <c r="D22" i="13" s="1"/>
  <c r="C17" i="9"/>
  <c r="C22" i="13" s="1"/>
  <c r="B16" i="9"/>
  <c r="J16" i="9" s="1"/>
  <c r="J24" i="13" s="1"/>
  <c r="M2" i="9"/>
  <c r="A1" i="9"/>
  <c r="A87" i="8"/>
  <c r="A85" i="8"/>
  <c r="O84" i="8"/>
  <c r="N84" i="8"/>
  <c r="M84" i="8"/>
  <c r="L84" i="8"/>
  <c r="K84" i="8"/>
  <c r="J84" i="8"/>
  <c r="I84" i="8"/>
  <c r="H84" i="8"/>
  <c r="G84" i="8"/>
  <c r="F84" i="8"/>
  <c r="E84" i="8"/>
  <c r="D84" i="8"/>
  <c r="A84" i="8"/>
  <c r="O83" i="8"/>
  <c r="N83" i="8"/>
  <c r="M83" i="8"/>
  <c r="L83" i="8"/>
  <c r="K83" i="8"/>
  <c r="J83" i="8"/>
  <c r="I83" i="8"/>
  <c r="H83" i="8"/>
  <c r="G83" i="8"/>
  <c r="F83" i="8"/>
  <c r="E83" i="8"/>
  <c r="D83" i="8"/>
  <c r="A83" i="8"/>
  <c r="A82" i="8"/>
  <c r="A81" i="8"/>
  <c r="A79" i="8"/>
  <c r="A77" i="8"/>
  <c r="A76" i="8"/>
  <c r="A75" i="8"/>
  <c r="O74" i="8"/>
  <c r="N74" i="8"/>
  <c r="M74" i="8"/>
  <c r="L74" i="8"/>
  <c r="K74" i="8"/>
  <c r="J74" i="8"/>
  <c r="I74" i="8"/>
  <c r="H74" i="8"/>
  <c r="G74" i="8"/>
  <c r="F74" i="8"/>
  <c r="E74" i="8"/>
  <c r="D74" i="8"/>
  <c r="A74" i="8"/>
  <c r="A73" i="8"/>
  <c r="A72" i="8"/>
  <c r="A71" i="8"/>
  <c r="A70" i="8"/>
  <c r="A69" i="8"/>
  <c r="A68" i="8"/>
  <c r="O66" i="8"/>
  <c r="N66" i="8"/>
  <c r="M66" i="8"/>
  <c r="L66" i="8"/>
  <c r="K66" i="8"/>
  <c r="J66" i="8"/>
  <c r="I66" i="8"/>
  <c r="H66" i="8"/>
  <c r="G66" i="8"/>
  <c r="F66" i="8"/>
  <c r="E66" i="8"/>
  <c r="D66" i="8"/>
  <c r="A66" i="8"/>
  <c r="A65" i="8"/>
  <c r="A64" i="8"/>
  <c r="O63" i="8"/>
  <c r="N63" i="8"/>
  <c r="M63" i="8"/>
  <c r="L63" i="8"/>
  <c r="K63" i="8"/>
  <c r="J63" i="8"/>
  <c r="I63" i="8"/>
  <c r="H63" i="8"/>
  <c r="G63" i="8"/>
  <c r="F63" i="8"/>
  <c r="E63" i="8"/>
  <c r="D63" i="8"/>
  <c r="A62" i="8"/>
  <c r="A61" i="8"/>
  <c r="A60" i="8"/>
  <c r="A59" i="8"/>
  <c r="A57" i="8"/>
  <c r="O56" i="8"/>
  <c r="N56" i="8"/>
  <c r="M56" i="8"/>
  <c r="L56" i="8"/>
  <c r="K56" i="8"/>
  <c r="J56" i="8"/>
  <c r="I56" i="8"/>
  <c r="H56" i="8"/>
  <c r="G56" i="8"/>
  <c r="F56" i="8"/>
  <c r="E56" i="8"/>
  <c r="D56" i="8"/>
  <c r="A56" i="8"/>
  <c r="O55" i="8"/>
  <c r="N55" i="8"/>
  <c r="M55" i="8"/>
  <c r="L55" i="8"/>
  <c r="K55" i="8"/>
  <c r="J55" i="8"/>
  <c r="I55" i="8"/>
  <c r="H55" i="8"/>
  <c r="G55" i="8"/>
  <c r="F55" i="8"/>
  <c r="E55" i="8"/>
  <c r="D55" i="8"/>
  <c r="A55" i="8"/>
  <c r="A54" i="8"/>
  <c r="D41" i="8"/>
  <c r="O35" i="8"/>
  <c r="B35" i="15" s="1"/>
  <c r="N33" i="8"/>
  <c r="N31" i="12" s="1"/>
  <c r="M33" i="8"/>
  <c r="M31" i="12" s="1"/>
  <c r="L33" i="8"/>
  <c r="L31" i="12" s="1"/>
  <c r="K33" i="8"/>
  <c r="K31" i="12" s="1"/>
  <c r="J33" i="8"/>
  <c r="J31" i="12" s="1"/>
  <c r="I33" i="8"/>
  <c r="I31" i="12" s="1"/>
  <c r="H33" i="8"/>
  <c r="H31" i="12" s="1"/>
  <c r="G33" i="8"/>
  <c r="G31" i="12" s="1"/>
  <c r="F33" i="8"/>
  <c r="E33" i="8"/>
  <c r="E31" i="12" s="1"/>
  <c r="D33" i="8"/>
  <c r="D31" i="12" s="1"/>
  <c r="C33" i="8"/>
  <c r="F82" i="8" s="1"/>
  <c r="B30" i="8"/>
  <c r="N24" i="8"/>
  <c r="M24" i="8"/>
  <c r="L24" i="8"/>
  <c r="K24" i="8"/>
  <c r="J24" i="8"/>
  <c r="I24" i="8"/>
  <c r="H24" i="8"/>
  <c r="G24" i="8"/>
  <c r="F24" i="8"/>
  <c r="E24" i="8"/>
  <c r="D24" i="8"/>
  <c r="D33" i="13" s="1"/>
  <c r="C24" i="8"/>
  <c r="C33" i="12" s="1"/>
  <c r="N23" i="8"/>
  <c r="N30" i="12" s="1"/>
  <c r="M23" i="8"/>
  <c r="M30" i="12" s="1"/>
  <c r="L23" i="8"/>
  <c r="L30" i="12" s="1"/>
  <c r="K23" i="8"/>
  <c r="K30" i="12" s="1"/>
  <c r="J23" i="8"/>
  <c r="J30" i="12" s="1"/>
  <c r="I23" i="8"/>
  <c r="I30" i="12" s="1"/>
  <c r="H23" i="8"/>
  <c r="H30" i="12" s="1"/>
  <c r="G23" i="8"/>
  <c r="G30" i="12" s="1"/>
  <c r="F23" i="8"/>
  <c r="F30" i="12" s="1"/>
  <c r="E23" i="8"/>
  <c r="E30" i="12" s="1"/>
  <c r="D23" i="8"/>
  <c r="D30" i="12" s="1"/>
  <c r="C23" i="8"/>
  <c r="N21" i="8"/>
  <c r="N28" i="12" s="1"/>
  <c r="M21" i="8"/>
  <c r="M28" i="12" s="1"/>
  <c r="L21" i="8"/>
  <c r="L28" i="12" s="1"/>
  <c r="K21" i="8"/>
  <c r="K28" i="12" s="1"/>
  <c r="J21" i="8"/>
  <c r="J28" i="12" s="1"/>
  <c r="I21" i="8"/>
  <c r="I28" i="12" s="1"/>
  <c r="H21" i="8"/>
  <c r="H28" i="12" s="1"/>
  <c r="G21" i="8"/>
  <c r="G28" i="12" s="1"/>
  <c r="F21" i="8"/>
  <c r="F28" i="12" s="1"/>
  <c r="E21" i="8"/>
  <c r="E28" i="12" s="1"/>
  <c r="D21" i="8"/>
  <c r="D28" i="12" s="1"/>
  <c r="C21" i="8"/>
  <c r="D70" i="8" s="1"/>
  <c r="N20" i="8"/>
  <c r="N27" i="12" s="1"/>
  <c r="M20" i="8"/>
  <c r="M27" i="12" s="1"/>
  <c r="L20" i="8"/>
  <c r="L27" i="12" s="1"/>
  <c r="K20" i="8"/>
  <c r="K27" i="12" s="1"/>
  <c r="J20" i="8"/>
  <c r="J27" i="12" s="1"/>
  <c r="I20" i="8"/>
  <c r="I27" i="12" s="1"/>
  <c r="H20" i="8"/>
  <c r="H27" i="12" s="1"/>
  <c r="G20" i="8"/>
  <c r="G27" i="12" s="1"/>
  <c r="F20" i="8"/>
  <c r="F27" i="12" s="1"/>
  <c r="E20" i="8"/>
  <c r="E27" i="12" s="1"/>
  <c r="D20" i="8"/>
  <c r="D27" i="12" s="1"/>
  <c r="C20" i="8"/>
  <c r="C19" i="8"/>
  <c r="H68" i="8" s="1"/>
  <c r="O18" i="8"/>
  <c r="B18" i="15" s="1"/>
  <c r="O17" i="8"/>
  <c r="B17" i="15" s="1"/>
  <c r="N16" i="8"/>
  <c r="N24" i="12" s="1"/>
  <c r="M16" i="8"/>
  <c r="M24" i="12" s="1"/>
  <c r="L16" i="8"/>
  <c r="L24" i="12" s="1"/>
  <c r="K16" i="8"/>
  <c r="K24" i="12" s="1"/>
  <c r="J16" i="8"/>
  <c r="J24" i="12" s="1"/>
  <c r="I16" i="8"/>
  <c r="I24" i="12" s="1"/>
  <c r="H16" i="8"/>
  <c r="H24" i="12" s="1"/>
  <c r="G16" i="8"/>
  <c r="G24" i="12" s="1"/>
  <c r="F16" i="8"/>
  <c r="F24" i="12" s="1"/>
  <c r="E16" i="8"/>
  <c r="E24" i="12" s="1"/>
  <c r="D16" i="8"/>
  <c r="D24" i="12" s="1"/>
  <c r="C16" i="8"/>
  <c r="N2" i="8"/>
  <c r="N1" i="8"/>
  <c r="A1" i="8"/>
  <c r="E71" i="7"/>
  <c r="J68" i="7"/>
  <c r="N66" i="7"/>
  <c r="C65" i="7"/>
  <c r="P62" i="7"/>
  <c r="C62" i="7"/>
  <c r="F61" i="7"/>
  <c r="C61" i="7"/>
  <c r="Q60" i="7"/>
  <c r="P60" i="7"/>
  <c r="O60" i="7"/>
  <c r="N60" i="7"/>
  <c r="M60" i="7"/>
  <c r="L60" i="7"/>
  <c r="K60" i="7"/>
  <c r="J60" i="7"/>
  <c r="I60" i="7"/>
  <c r="H60" i="7"/>
  <c r="G60" i="7"/>
  <c r="F60" i="7"/>
  <c r="C60" i="7"/>
  <c r="J59" i="7"/>
  <c r="C59" i="7"/>
  <c r="E57" i="7"/>
  <c r="E74" i="7" s="1"/>
  <c r="R51" i="7"/>
  <c r="C46" i="7"/>
  <c r="E45" i="7"/>
  <c r="C45" i="7"/>
  <c r="B45" i="7"/>
  <c r="A45" i="7"/>
  <c r="Q37" i="7"/>
  <c r="P37" i="7"/>
  <c r="O37" i="7"/>
  <c r="N37" i="7"/>
  <c r="M37" i="7"/>
  <c r="L37" i="7"/>
  <c r="K37" i="7"/>
  <c r="J37" i="7"/>
  <c r="I37" i="7"/>
  <c r="H37" i="7"/>
  <c r="G37" i="7"/>
  <c r="F37" i="7"/>
  <c r="Q36" i="7"/>
  <c r="P36" i="7"/>
  <c r="O36" i="7"/>
  <c r="N36" i="7"/>
  <c r="M36" i="7"/>
  <c r="L36" i="7"/>
  <c r="K36" i="7"/>
  <c r="J36" i="7"/>
  <c r="I36" i="7"/>
  <c r="H36" i="7"/>
  <c r="G36" i="7"/>
  <c r="F36" i="7"/>
  <c r="Q35" i="7"/>
  <c r="P35" i="7"/>
  <c r="O35" i="7"/>
  <c r="N35" i="7"/>
  <c r="M35" i="7"/>
  <c r="L35" i="7"/>
  <c r="K35" i="7"/>
  <c r="J35" i="7"/>
  <c r="I35" i="7"/>
  <c r="H35" i="7"/>
  <c r="G35" i="7"/>
  <c r="F35" i="7"/>
  <c r="Q34" i="7"/>
  <c r="P34" i="7"/>
  <c r="O34" i="7"/>
  <c r="N34" i="7"/>
  <c r="M34" i="7"/>
  <c r="L34" i="7"/>
  <c r="K34" i="7"/>
  <c r="J34" i="7"/>
  <c r="I34" i="7"/>
  <c r="H34" i="7"/>
  <c r="G34" i="7"/>
  <c r="F34" i="7"/>
  <c r="Q30" i="7"/>
  <c r="P30" i="7"/>
  <c r="O30" i="7"/>
  <c r="N30" i="7"/>
  <c r="M30" i="7"/>
  <c r="L30" i="7"/>
  <c r="K30" i="7"/>
  <c r="J30" i="7"/>
  <c r="I30" i="7"/>
  <c r="H30" i="7"/>
  <c r="G30" i="7"/>
  <c r="F30" i="7"/>
  <c r="Q29" i="7"/>
  <c r="P29" i="7"/>
  <c r="O29" i="7"/>
  <c r="N29" i="7"/>
  <c r="M29" i="7"/>
  <c r="L29" i="7"/>
  <c r="K29" i="7"/>
  <c r="J29" i="7"/>
  <c r="I29" i="7"/>
  <c r="H29" i="7"/>
  <c r="G29" i="7"/>
  <c r="F29" i="7"/>
  <c r="Q28" i="7"/>
  <c r="P28" i="7"/>
  <c r="O28" i="7"/>
  <c r="N28" i="7"/>
  <c r="M28" i="7"/>
  <c r="L28" i="7"/>
  <c r="K28" i="7"/>
  <c r="J28" i="7"/>
  <c r="I28" i="7"/>
  <c r="H28" i="7"/>
  <c r="G28" i="7"/>
  <c r="F28" i="7"/>
  <c r="Q27" i="7"/>
  <c r="P27" i="7"/>
  <c r="O27" i="7"/>
  <c r="N27" i="7"/>
  <c r="M27" i="7"/>
  <c r="L27" i="7"/>
  <c r="K27" i="7"/>
  <c r="J27" i="7"/>
  <c r="I27" i="7"/>
  <c r="H27" i="7"/>
  <c r="G27" i="7"/>
  <c r="F27" i="7"/>
  <c r="Q24" i="7"/>
  <c r="P24" i="7"/>
  <c r="O24" i="7"/>
  <c r="N24" i="7"/>
  <c r="M24" i="7"/>
  <c r="L24" i="7"/>
  <c r="K24" i="7"/>
  <c r="J24" i="7"/>
  <c r="I24" i="7"/>
  <c r="H24" i="7"/>
  <c r="G24" i="7"/>
  <c r="F24" i="7"/>
  <c r="Q23" i="7"/>
  <c r="P23" i="7"/>
  <c r="O23" i="7"/>
  <c r="N23" i="7"/>
  <c r="M23" i="7"/>
  <c r="L23" i="7"/>
  <c r="K23" i="7"/>
  <c r="J23" i="7"/>
  <c r="I23" i="7"/>
  <c r="H23" i="7"/>
  <c r="G23" i="7"/>
  <c r="F23" i="7"/>
  <c r="Q22" i="7"/>
  <c r="P22" i="7"/>
  <c r="O22" i="7"/>
  <c r="N22" i="7"/>
  <c r="M22" i="7"/>
  <c r="L22" i="7"/>
  <c r="K22" i="7"/>
  <c r="J22" i="7"/>
  <c r="I22" i="7"/>
  <c r="H22" i="7"/>
  <c r="G22" i="7"/>
  <c r="F22" i="7"/>
  <c r="R21" i="7"/>
  <c r="Q20" i="7"/>
  <c r="P20" i="7"/>
  <c r="O20" i="7"/>
  <c r="N20" i="7"/>
  <c r="M20" i="7"/>
  <c r="L20" i="7"/>
  <c r="K20" i="7"/>
  <c r="J20" i="7"/>
  <c r="I20" i="7"/>
  <c r="H20" i="7"/>
  <c r="G20" i="7"/>
  <c r="F20" i="7"/>
  <c r="Q19" i="7"/>
  <c r="P19" i="7"/>
  <c r="O19" i="7"/>
  <c r="N19" i="7"/>
  <c r="M19" i="7"/>
  <c r="L19" i="7"/>
  <c r="K19" i="7"/>
  <c r="J19" i="7"/>
  <c r="I19" i="7"/>
  <c r="H19" i="7"/>
  <c r="G19" i="7"/>
  <c r="F19" i="7"/>
  <c r="Q18" i="7"/>
  <c r="P18" i="7"/>
  <c r="O18" i="7"/>
  <c r="N18" i="7"/>
  <c r="M18" i="7"/>
  <c r="L18" i="7"/>
  <c r="K18" i="7"/>
  <c r="J18" i="7"/>
  <c r="I18" i="7"/>
  <c r="H18" i="7"/>
  <c r="G18" i="7"/>
  <c r="F18" i="7"/>
  <c r="Q16" i="7"/>
  <c r="P16" i="7"/>
  <c r="O16" i="7"/>
  <c r="N16" i="7"/>
  <c r="M16" i="7"/>
  <c r="L16" i="7"/>
  <c r="K16" i="7"/>
  <c r="J16" i="7"/>
  <c r="I16" i="7"/>
  <c r="H16" i="7"/>
  <c r="G16" i="7"/>
  <c r="F16" i="7"/>
  <c r="Q15" i="7"/>
  <c r="P15" i="7"/>
  <c r="O15" i="7"/>
  <c r="N15" i="7"/>
  <c r="M15" i="7"/>
  <c r="L15" i="7"/>
  <c r="K15" i="7"/>
  <c r="J15" i="7"/>
  <c r="I15" i="7"/>
  <c r="H15" i="7"/>
  <c r="G15" i="7"/>
  <c r="F15" i="7"/>
  <c r="Q14" i="7"/>
  <c r="P14" i="7"/>
  <c r="O14" i="7"/>
  <c r="N14" i="7"/>
  <c r="M14" i="7"/>
  <c r="L14" i="7"/>
  <c r="K14" i="7"/>
  <c r="J14" i="7"/>
  <c r="I14" i="7"/>
  <c r="H14" i="7"/>
  <c r="G14" i="7"/>
  <c r="F14" i="7"/>
  <c r="O86" i="6"/>
  <c r="E75" i="6"/>
  <c r="O70" i="6"/>
  <c r="O68" i="6"/>
  <c r="C63" i="6"/>
  <c r="D63" i="6" s="1"/>
  <c r="E63" i="6" s="1"/>
  <c r="F63" i="6" s="1"/>
  <c r="G63" i="6" s="1"/>
  <c r="H63" i="6" s="1"/>
  <c r="I63" i="6" s="1"/>
  <c r="J63" i="6" s="1"/>
  <c r="K63" i="6" s="1"/>
  <c r="L63" i="6" s="1"/>
  <c r="M63" i="6" s="1"/>
  <c r="N63" i="6" s="1"/>
  <c r="C87" i="6" s="1"/>
  <c r="D87" i="6" s="1"/>
  <c r="E87" i="6" s="1"/>
  <c r="F87" i="6" s="1"/>
  <c r="G87" i="6" s="1"/>
  <c r="H87" i="6" s="1"/>
  <c r="I87" i="6" s="1"/>
  <c r="J87" i="6" s="1"/>
  <c r="K87" i="6" s="1"/>
  <c r="L87" i="6" s="1"/>
  <c r="M87" i="6" s="1"/>
  <c r="N87" i="6" s="1"/>
  <c r="O62" i="6"/>
  <c r="E51" i="6"/>
  <c r="E25" i="6"/>
  <c r="M10" i="6"/>
  <c r="M14" i="6" s="1"/>
  <c r="L10" i="6"/>
  <c r="L14" i="6" s="1"/>
  <c r="K10" i="6"/>
  <c r="K14" i="6" s="1"/>
  <c r="J10" i="6"/>
  <c r="I10" i="6"/>
  <c r="I14" i="6" s="1"/>
  <c r="H10" i="6"/>
  <c r="G10" i="6"/>
  <c r="F10" i="6"/>
  <c r="E10" i="6"/>
  <c r="D10" i="6"/>
  <c r="D14" i="6" s="1"/>
  <c r="C10" i="6"/>
  <c r="C14" i="6" s="1"/>
  <c r="B10" i="6"/>
  <c r="N9" i="6"/>
  <c r="N8" i="6"/>
  <c r="N7" i="6"/>
  <c r="A1" i="6"/>
  <c r="M100" i="5"/>
  <c r="L100" i="5"/>
  <c r="K100" i="5"/>
  <c r="J100" i="5"/>
  <c r="I100" i="5"/>
  <c r="H100" i="5"/>
  <c r="G100" i="5"/>
  <c r="F100" i="5"/>
  <c r="E100" i="5"/>
  <c r="D100" i="5"/>
  <c r="C100" i="5"/>
  <c r="B100" i="5"/>
  <c r="N99" i="5"/>
  <c r="N98" i="5"/>
  <c r="N97" i="5"/>
  <c r="N96" i="5"/>
  <c r="N95" i="5"/>
  <c r="N94" i="5"/>
  <c r="M93" i="5"/>
  <c r="L93" i="5"/>
  <c r="K93" i="5"/>
  <c r="J93" i="5"/>
  <c r="I93" i="5"/>
  <c r="H93" i="5"/>
  <c r="G93" i="5"/>
  <c r="F93" i="5"/>
  <c r="E93" i="5"/>
  <c r="D93" i="5"/>
  <c r="C93" i="5"/>
  <c r="B93" i="5"/>
  <c r="N92" i="5"/>
  <c r="N91" i="5"/>
  <c r="N90" i="5"/>
  <c r="N89" i="5"/>
  <c r="N88" i="5"/>
  <c r="N87" i="5"/>
  <c r="M71" i="5"/>
  <c r="L71" i="5"/>
  <c r="K71" i="5"/>
  <c r="J71" i="5"/>
  <c r="I71" i="5"/>
  <c r="H71" i="5"/>
  <c r="G71" i="5"/>
  <c r="F71" i="5"/>
  <c r="A69" i="5"/>
  <c r="A68" i="5"/>
  <c r="A67" i="5"/>
  <c r="A66" i="5"/>
  <c r="M65" i="5"/>
  <c r="L65" i="5"/>
  <c r="K65" i="5"/>
  <c r="J65" i="5"/>
  <c r="I65" i="5"/>
  <c r="H65" i="5"/>
  <c r="G65" i="5"/>
  <c r="F65" i="5"/>
  <c r="N61" i="5"/>
  <c r="E65" i="5"/>
  <c r="D65" i="5"/>
  <c r="C65" i="5"/>
  <c r="B65" i="5"/>
  <c r="A60" i="5"/>
  <c r="C48" i="5"/>
  <c r="B48" i="5"/>
  <c r="K48" i="5"/>
  <c r="E48" i="5"/>
  <c r="D48" i="5"/>
  <c r="E42" i="5"/>
  <c r="D42" i="5"/>
  <c r="C42" i="5"/>
  <c r="B42" i="5"/>
  <c r="M42" i="5"/>
  <c r="L42" i="5"/>
  <c r="K42" i="5"/>
  <c r="J42" i="5"/>
  <c r="I42" i="5"/>
  <c r="H42" i="5"/>
  <c r="G42" i="5"/>
  <c r="N21" i="5"/>
  <c r="M35" i="5"/>
  <c r="L35" i="5"/>
  <c r="K35" i="5"/>
  <c r="J35" i="5"/>
  <c r="I35" i="5"/>
  <c r="H35" i="5"/>
  <c r="G35" i="5"/>
  <c r="F35" i="5"/>
  <c r="E35" i="5"/>
  <c r="D35" i="5"/>
  <c r="C35" i="5"/>
  <c r="B22" i="5"/>
  <c r="M10" i="5"/>
  <c r="M14" i="5" s="1"/>
  <c r="L10" i="5"/>
  <c r="L14" i="5" s="1"/>
  <c r="K10" i="5"/>
  <c r="K14" i="5" s="1"/>
  <c r="J10" i="5"/>
  <c r="J14" i="5" s="1"/>
  <c r="I10" i="5"/>
  <c r="I14" i="5" s="1"/>
  <c r="H10" i="5"/>
  <c r="G10" i="5"/>
  <c r="F10" i="5"/>
  <c r="E10" i="5"/>
  <c r="E14" i="5" s="1"/>
  <c r="D10" i="5"/>
  <c r="D14" i="5" s="1"/>
  <c r="C10" i="5"/>
  <c r="C14" i="5" s="1"/>
  <c r="B10" i="5"/>
  <c r="B14" i="5" s="1"/>
  <c r="N9" i="5"/>
  <c r="N7" i="5"/>
  <c r="E1" i="5"/>
  <c r="A1" i="5"/>
  <c r="B78" i="4"/>
  <c r="B77" i="4"/>
  <c r="B70" i="4"/>
  <c r="M70" i="4" s="1"/>
  <c r="B50" i="4"/>
  <c r="B43" i="4"/>
  <c r="E43" i="4" s="1"/>
  <c r="Y11" i="4"/>
  <c r="X11" i="4"/>
  <c r="X12" i="4" s="1"/>
  <c r="W11" i="4"/>
  <c r="W12" i="4" s="1"/>
  <c r="V11" i="4"/>
  <c r="V12" i="4" s="1"/>
  <c r="U11" i="4"/>
  <c r="U12" i="4" s="1"/>
  <c r="T11" i="4"/>
  <c r="T12" i="4" s="1"/>
  <c r="S11" i="4"/>
  <c r="S12" i="4" s="1"/>
  <c r="R11" i="4"/>
  <c r="R12" i="4" s="1"/>
  <c r="Q11" i="4"/>
  <c r="Q12" i="4" s="1"/>
  <c r="B3" i="4"/>
  <c r="D1" i="4"/>
  <c r="A1" i="4"/>
  <c r="AA100" i="3"/>
  <c r="Z100" i="3"/>
  <c r="Y100" i="3"/>
  <c r="X100" i="3"/>
  <c r="W100" i="3"/>
  <c r="V100" i="3"/>
  <c r="U100" i="3"/>
  <c r="T100" i="3"/>
  <c r="S100" i="3"/>
  <c r="R100" i="3"/>
  <c r="Q100" i="3"/>
  <c r="P100" i="3"/>
  <c r="O68" i="3"/>
  <c r="N68" i="3"/>
  <c r="M68" i="3"/>
  <c r="L68" i="3"/>
  <c r="K68" i="3"/>
  <c r="J68" i="3"/>
  <c r="I68" i="3"/>
  <c r="H68" i="3"/>
  <c r="G68" i="3"/>
  <c r="F68" i="3"/>
  <c r="E68" i="3"/>
  <c r="D68" i="3"/>
  <c r="P67" i="3"/>
  <c r="P66" i="3"/>
  <c r="AB100" i="3" s="1"/>
  <c r="C48" i="3"/>
  <c r="C39" i="3"/>
  <c r="O37" i="3"/>
  <c r="N37" i="3"/>
  <c r="M37" i="3"/>
  <c r="L37" i="3"/>
  <c r="K37" i="3"/>
  <c r="J37" i="3"/>
  <c r="I37" i="3"/>
  <c r="H37" i="3"/>
  <c r="G37" i="3"/>
  <c r="F37" i="3"/>
  <c r="E37" i="3"/>
  <c r="D37" i="3"/>
  <c r="D38" i="3" s="1"/>
  <c r="P36" i="3"/>
  <c r="P35" i="3"/>
  <c r="P34" i="3"/>
  <c r="O29" i="3"/>
  <c r="O100" i="3" s="1"/>
  <c r="N29" i="3"/>
  <c r="N100" i="3" s="1"/>
  <c r="M29" i="3"/>
  <c r="M100" i="3" s="1"/>
  <c r="L29" i="3"/>
  <c r="L100" i="3" s="1"/>
  <c r="K29" i="3"/>
  <c r="K100" i="3" s="1"/>
  <c r="J29" i="3"/>
  <c r="J100" i="3" s="1"/>
  <c r="I29" i="3"/>
  <c r="I100" i="3" s="1"/>
  <c r="H29" i="3"/>
  <c r="H100" i="3" s="1"/>
  <c r="G29" i="3"/>
  <c r="G100" i="3" s="1"/>
  <c r="F29" i="3"/>
  <c r="F100" i="3" s="1"/>
  <c r="E29" i="3"/>
  <c r="E100" i="3" s="1"/>
  <c r="D29" i="3"/>
  <c r="P28" i="3"/>
  <c r="O22" i="3"/>
  <c r="N22" i="3"/>
  <c r="M22" i="3"/>
  <c r="L22" i="3"/>
  <c r="K22" i="3"/>
  <c r="J22" i="3"/>
  <c r="I22" i="3"/>
  <c r="H22" i="3"/>
  <c r="G22" i="3"/>
  <c r="F22" i="3"/>
  <c r="E22" i="3"/>
  <c r="D22" i="3"/>
  <c r="D23" i="3" s="1"/>
  <c r="O15" i="3"/>
  <c r="N15" i="3"/>
  <c r="M15" i="3"/>
  <c r="L15" i="3"/>
  <c r="K15" i="3"/>
  <c r="J15" i="3"/>
  <c r="I15" i="3"/>
  <c r="H15" i="3"/>
  <c r="G15" i="3"/>
  <c r="F15" i="3"/>
  <c r="E15" i="3"/>
  <c r="D15" i="3"/>
  <c r="D16" i="3" s="1"/>
  <c r="P14" i="3"/>
  <c r="P13" i="3"/>
  <c r="B13" i="3"/>
  <c r="B20" i="3" s="1"/>
  <c r="B27" i="3" s="1"/>
  <c r="A12" i="3"/>
  <c r="O8" i="3"/>
  <c r="N8" i="3"/>
  <c r="M8" i="3"/>
  <c r="L8" i="3"/>
  <c r="K8" i="3"/>
  <c r="J8" i="3"/>
  <c r="I8" i="3"/>
  <c r="H8" i="3"/>
  <c r="G8" i="3"/>
  <c r="F8" i="3"/>
  <c r="E8" i="3"/>
  <c r="D8" i="3"/>
  <c r="P7" i="3"/>
  <c r="P6" i="3"/>
  <c r="B1" i="3"/>
  <c r="B54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B27" i="2"/>
  <c r="B32" i="2" s="1"/>
  <c r="D26" i="2"/>
  <c r="D25" i="2"/>
  <c r="D22" i="2"/>
  <c r="D21" i="2"/>
  <c r="D20" i="2"/>
  <c r="B14" i="2"/>
  <c r="D40" i="8"/>
  <c r="C15" i="1"/>
  <c r="M105" i="3" l="1"/>
  <c r="D68" i="8"/>
  <c r="E68" i="8"/>
  <c r="F68" i="8"/>
  <c r="I68" i="8"/>
  <c r="O7" i="6"/>
  <c r="M103" i="3"/>
  <c r="M72" i="3" s="1"/>
  <c r="O39" i="7"/>
  <c r="P39" i="7"/>
  <c r="Q39" i="7"/>
  <c r="N39" i="7"/>
  <c r="M121" i="11"/>
  <c r="M120" i="11" s="1"/>
  <c r="N119" i="11" s="1"/>
  <c r="M141" i="11"/>
  <c r="M140" i="11" s="1"/>
  <c r="N139" i="11" s="1"/>
  <c r="M136" i="11"/>
  <c r="M135" i="11" s="1"/>
  <c r="N134" i="11" s="1"/>
  <c r="M131" i="11"/>
  <c r="M130" i="11" s="1"/>
  <c r="N129" i="11" s="1"/>
  <c r="M126" i="11"/>
  <c r="M125" i="11" s="1"/>
  <c r="N124" i="11" s="1"/>
  <c r="F39" i="7"/>
  <c r="G39" i="7"/>
  <c r="J39" i="7"/>
  <c r="K39" i="7"/>
  <c r="L39" i="7"/>
  <c r="H39" i="7"/>
  <c r="I39" i="7"/>
  <c r="M39" i="7"/>
  <c r="R14" i="7"/>
  <c r="B14" i="6"/>
  <c r="H11" i="6"/>
  <c r="C72" i="3"/>
  <c r="M68" i="7"/>
  <c r="R20" i="7"/>
  <c r="M25" i="7"/>
  <c r="J12" i="12" s="1"/>
  <c r="P31" i="7"/>
  <c r="M9" i="12" s="1"/>
  <c r="F45" i="7"/>
  <c r="L61" i="7"/>
  <c r="Q31" i="7"/>
  <c r="N9" i="12" s="1"/>
  <c r="N61" i="7"/>
  <c r="K82" i="8"/>
  <c r="R35" i="7"/>
  <c r="K61" i="7"/>
  <c r="I61" i="7"/>
  <c r="D82" i="8"/>
  <c r="R28" i="7"/>
  <c r="N31" i="7"/>
  <c r="K9" i="12" s="1"/>
  <c r="R36" i="7"/>
  <c r="R50" i="7"/>
  <c r="N68" i="7"/>
  <c r="J61" i="7"/>
  <c r="R27" i="7"/>
  <c r="O61" i="7"/>
  <c r="Q61" i="7"/>
  <c r="R15" i="7"/>
  <c r="K21" i="11"/>
  <c r="L19" i="11"/>
  <c r="L42" i="11"/>
  <c r="K44" i="11"/>
  <c r="AC34" i="11"/>
  <c r="N18" i="10"/>
  <c r="N25" i="14" s="1"/>
  <c r="K18" i="10"/>
  <c r="K25" i="14" s="1"/>
  <c r="M18" i="10"/>
  <c r="M25" i="14" s="1"/>
  <c r="L18" i="10"/>
  <c r="L25" i="14" s="1"/>
  <c r="D21" i="9"/>
  <c r="D28" i="13" s="1"/>
  <c r="J21" i="9"/>
  <c r="J28" i="13" s="1"/>
  <c r="O65" i="8"/>
  <c r="C49" i="5"/>
  <c r="C52" i="5" s="1"/>
  <c r="C53" i="5" s="1"/>
  <c r="E49" i="5"/>
  <c r="E52" i="5" s="1"/>
  <c r="E53" i="5" s="1"/>
  <c r="H103" i="3"/>
  <c r="H72" i="3" s="1"/>
  <c r="F103" i="3"/>
  <c r="F72" i="3" s="1"/>
  <c r="G103" i="3"/>
  <c r="G72" i="3" s="1"/>
  <c r="D49" i="5"/>
  <c r="D52" i="5" s="1"/>
  <c r="D53" i="5" s="1"/>
  <c r="L48" i="5"/>
  <c r="L49" i="5" s="1"/>
  <c r="F42" i="5"/>
  <c r="F49" i="5" s="1"/>
  <c r="F52" i="5" s="1"/>
  <c r="F53" i="5" s="1"/>
  <c r="N36" i="5"/>
  <c r="G48" i="5"/>
  <c r="G49" i="5" s="1"/>
  <c r="E71" i="5"/>
  <c r="O105" i="3"/>
  <c r="O103" i="3"/>
  <c r="O72" i="3" s="1"/>
  <c r="L24" i="9"/>
  <c r="K24" i="9"/>
  <c r="N63" i="11"/>
  <c r="M34" i="11"/>
  <c r="N34" i="11"/>
  <c r="AD34" i="11"/>
  <c r="H34" i="11"/>
  <c r="C33" i="11"/>
  <c r="R34" i="11"/>
  <c r="AH34" i="11"/>
  <c r="X34" i="11"/>
  <c r="K34" i="11"/>
  <c r="AA34" i="11"/>
  <c r="L34" i="11"/>
  <c r="AB34" i="11"/>
  <c r="O34" i="11"/>
  <c r="AE34" i="11"/>
  <c r="P34" i="11"/>
  <c r="AF34" i="11"/>
  <c r="Q34" i="11"/>
  <c r="AG34" i="11"/>
  <c r="I34" i="11"/>
  <c r="Y34" i="11"/>
  <c r="J34" i="11"/>
  <c r="Z34" i="11"/>
  <c r="C34" i="11"/>
  <c r="S34" i="11"/>
  <c r="T34" i="11"/>
  <c r="E34" i="11"/>
  <c r="AK34" i="11"/>
  <c r="F34" i="11"/>
  <c r="V34" i="11"/>
  <c r="AL34" i="11"/>
  <c r="AI34" i="11"/>
  <c r="D34" i="11"/>
  <c r="AJ34" i="11"/>
  <c r="U34" i="11"/>
  <c r="G34" i="11"/>
  <c r="W34" i="11"/>
  <c r="D24" i="11"/>
  <c r="F58" i="11"/>
  <c r="F60" i="11" s="1"/>
  <c r="D29" i="11"/>
  <c r="E29" i="11" s="1"/>
  <c r="G28" i="9"/>
  <c r="F28" i="9"/>
  <c r="E28" i="9"/>
  <c r="D28" i="9"/>
  <c r="C28" i="9"/>
  <c r="J28" i="9"/>
  <c r="K28" i="9"/>
  <c r="M28" i="9"/>
  <c r="L28" i="9"/>
  <c r="N28" i="9"/>
  <c r="B28" i="10" s="1"/>
  <c r="C28" i="10" s="1"/>
  <c r="I28" i="9"/>
  <c r="H28" i="9"/>
  <c r="D39" i="3"/>
  <c r="D52" i="3" s="1"/>
  <c r="E38" i="3"/>
  <c r="E39" i="3" s="1"/>
  <c r="E52" i="3" s="1"/>
  <c r="R30" i="7"/>
  <c r="K68" i="7"/>
  <c r="F72" i="8"/>
  <c r="P15" i="3"/>
  <c r="D17" i="3" s="1"/>
  <c r="L68" i="7"/>
  <c r="N65" i="8"/>
  <c r="M65" i="8"/>
  <c r="J105" i="3"/>
  <c r="J79" i="3" s="1"/>
  <c r="F66" i="7"/>
  <c r="N25" i="7"/>
  <c r="K12" i="12" s="1"/>
  <c r="L31" i="7"/>
  <c r="I9" i="12" s="1"/>
  <c r="K59" i="7"/>
  <c r="I62" i="7"/>
  <c r="G66" i="7"/>
  <c r="Q68" i="7"/>
  <c r="F24" i="9"/>
  <c r="P59" i="7"/>
  <c r="J62" i="7"/>
  <c r="H66" i="7"/>
  <c r="O25" i="9"/>
  <c r="C25" i="15" s="1"/>
  <c r="G31" i="7"/>
  <c r="D9" i="12" s="1"/>
  <c r="Q59" i="7"/>
  <c r="G61" i="7"/>
  <c r="K62" i="7"/>
  <c r="I66" i="7"/>
  <c r="G68" i="8"/>
  <c r="E82" i="8"/>
  <c r="H24" i="9"/>
  <c r="G17" i="10"/>
  <c r="G22" i="14" s="1"/>
  <c r="N58" i="11"/>
  <c r="N60" i="11" s="1"/>
  <c r="J58" i="11"/>
  <c r="J60" i="11" s="1"/>
  <c r="P37" i="3"/>
  <c r="G24" i="9"/>
  <c r="K63" i="11"/>
  <c r="M48" i="5"/>
  <c r="M49" i="5" s="1"/>
  <c r="M52" i="5" s="1"/>
  <c r="K31" i="7"/>
  <c r="H9" i="12" s="1"/>
  <c r="H61" i="7"/>
  <c r="L62" i="7"/>
  <c r="J66" i="7"/>
  <c r="I24" i="9"/>
  <c r="L17" i="10"/>
  <c r="L22" i="14" s="1"/>
  <c r="M63" i="11"/>
  <c r="D80" i="11"/>
  <c r="D82" i="11" s="1"/>
  <c r="D81" i="11" s="1"/>
  <c r="E80" i="11" s="1"/>
  <c r="H62" i="7"/>
  <c r="N105" i="3"/>
  <c r="N79" i="3" s="1"/>
  <c r="F48" i="5"/>
  <c r="M62" i="7"/>
  <c r="M66" i="7"/>
  <c r="L69" i="8"/>
  <c r="E77" i="8"/>
  <c r="I82" i="8"/>
  <c r="J24" i="9"/>
  <c r="C22" i="5"/>
  <c r="N22" i="5" s="1"/>
  <c r="L103" i="3"/>
  <c r="L72" i="3" s="1"/>
  <c r="N62" i="7"/>
  <c r="L65" i="8"/>
  <c r="H48" i="5"/>
  <c r="H49" i="5" s="1"/>
  <c r="H52" i="5" s="1"/>
  <c r="H53" i="5" s="1"/>
  <c r="O62" i="7"/>
  <c r="I144" i="11"/>
  <c r="I48" i="5"/>
  <c r="I49" i="5" s="1"/>
  <c r="I52" i="5" s="1"/>
  <c r="I53" i="5" s="1"/>
  <c r="J48" i="5"/>
  <c r="J49" i="5" s="1"/>
  <c r="J52" i="5" s="1"/>
  <c r="N100" i="5"/>
  <c r="M31" i="7"/>
  <c r="J9" i="12" s="1"/>
  <c r="M61" i="7"/>
  <c r="Q62" i="7"/>
  <c r="G68" i="7"/>
  <c r="O73" i="8"/>
  <c r="F70" i="8"/>
  <c r="N24" i="9"/>
  <c r="K144" i="11"/>
  <c r="O31" i="6"/>
  <c r="R48" i="7"/>
  <c r="E70" i="8"/>
  <c r="M24" i="9"/>
  <c r="N103" i="3"/>
  <c r="N72" i="3" s="1"/>
  <c r="B71" i="5"/>
  <c r="R33" i="7"/>
  <c r="H68" i="7"/>
  <c r="D144" i="11"/>
  <c r="C144" i="11"/>
  <c r="B35" i="5"/>
  <c r="I68" i="7"/>
  <c r="D63" i="11"/>
  <c r="P61" i="7"/>
  <c r="E63" i="11"/>
  <c r="D33" i="12"/>
  <c r="D34" i="12" s="1"/>
  <c r="M81" i="13"/>
  <c r="N81" i="13"/>
  <c r="G63" i="11"/>
  <c r="L63" i="11"/>
  <c r="D14" i="11"/>
  <c r="D16" i="11" s="1"/>
  <c r="D9" i="11"/>
  <c r="D11" i="11" s="1"/>
  <c r="B29" i="15"/>
  <c r="E23" i="9"/>
  <c r="E30" i="13" s="1"/>
  <c r="H23" i="9"/>
  <c r="H30" i="13" s="1"/>
  <c r="F23" i="9"/>
  <c r="F30" i="13" s="1"/>
  <c r="I23" i="9"/>
  <c r="I30" i="13" s="1"/>
  <c r="J23" i="9"/>
  <c r="J30" i="13" s="1"/>
  <c r="L23" i="9"/>
  <c r="L30" i="13" s="1"/>
  <c r="D23" i="9"/>
  <c r="D30" i="13" s="1"/>
  <c r="G23" i="9"/>
  <c r="G30" i="13" s="1"/>
  <c r="K23" i="9"/>
  <c r="K30" i="13" s="1"/>
  <c r="M23" i="9"/>
  <c r="M30" i="13" s="1"/>
  <c r="N23" i="9"/>
  <c r="N30" i="13" s="1"/>
  <c r="D73" i="8"/>
  <c r="E73" i="8"/>
  <c r="F73" i="8"/>
  <c r="C24" i="9"/>
  <c r="D24" i="9"/>
  <c r="E20" i="9"/>
  <c r="E27" i="13" s="1"/>
  <c r="F20" i="9"/>
  <c r="F27" i="13" s="1"/>
  <c r="N20" i="9"/>
  <c r="N27" i="13" s="1"/>
  <c r="C20" i="9"/>
  <c r="C27" i="13" s="1"/>
  <c r="D20" i="9"/>
  <c r="D27" i="13" s="1"/>
  <c r="K69" i="8"/>
  <c r="G20" i="9"/>
  <c r="G27" i="13" s="1"/>
  <c r="H20" i="9"/>
  <c r="H27" i="13" s="1"/>
  <c r="C81" i="13"/>
  <c r="E81" i="13"/>
  <c r="D81" i="13"/>
  <c r="G81" i="13"/>
  <c r="H81" i="13"/>
  <c r="I81" i="13"/>
  <c r="J81" i="13"/>
  <c r="K81" i="13"/>
  <c r="L81" i="13"/>
  <c r="M75" i="14"/>
  <c r="M76" i="14" s="1"/>
  <c r="D78" i="13"/>
  <c r="G78" i="13"/>
  <c r="G79" i="13" s="1"/>
  <c r="M78" i="13"/>
  <c r="M79" i="13" s="1"/>
  <c r="D17" i="10"/>
  <c r="D22" i="14" s="1"/>
  <c r="E17" i="10"/>
  <c r="E22" i="14" s="1"/>
  <c r="H17" i="10"/>
  <c r="H22" i="14" s="1"/>
  <c r="I17" i="10"/>
  <c r="I22" i="14" s="1"/>
  <c r="J17" i="10"/>
  <c r="J22" i="14" s="1"/>
  <c r="K17" i="10"/>
  <c r="K22" i="14" s="1"/>
  <c r="C17" i="10"/>
  <c r="C22" i="14" s="1"/>
  <c r="H18" i="10"/>
  <c r="H25" i="14" s="1"/>
  <c r="E18" i="10"/>
  <c r="E25" i="14" s="1"/>
  <c r="F18" i="10"/>
  <c r="F25" i="14" s="1"/>
  <c r="G18" i="10"/>
  <c r="G25" i="14" s="1"/>
  <c r="K65" i="8"/>
  <c r="N70" i="4"/>
  <c r="C70" i="4"/>
  <c r="D70" i="4"/>
  <c r="E70" i="4"/>
  <c r="F70" i="4"/>
  <c r="G70" i="4"/>
  <c r="H70" i="4"/>
  <c r="I70" i="4"/>
  <c r="J70" i="4"/>
  <c r="K70" i="4"/>
  <c r="L70" i="4"/>
  <c r="C43" i="4"/>
  <c r="D27" i="2"/>
  <c r="D28" i="2" s="1"/>
  <c r="B19" i="14" s="1"/>
  <c r="O25" i="7"/>
  <c r="L12" i="12" s="1"/>
  <c r="Q25" i="7"/>
  <c r="N12" i="12" s="1"/>
  <c r="G25" i="7"/>
  <c r="D12" i="12" s="1"/>
  <c r="H25" i="7"/>
  <c r="E12" i="12" s="1"/>
  <c r="D105" i="3"/>
  <c r="D79" i="3" s="1"/>
  <c r="F105" i="3"/>
  <c r="F79" i="3" s="1"/>
  <c r="F107" i="3"/>
  <c r="F86" i="3" s="1"/>
  <c r="E107" i="3"/>
  <c r="E86" i="3" s="1"/>
  <c r="G107" i="3"/>
  <c r="G86" i="3" s="1"/>
  <c r="N10" i="6"/>
  <c r="N14" i="6" s="1"/>
  <c r="F15" i="6" s="1"/>
  <c r="D30" i="3"/>
  <c r="P29" i="3"/>
  <c r="D100" i="3"/>
  <c r="H105" i="3"/>
  <c r="H79" i="3" s="1"/>
  <c r="N107" i="3"/>
  <c r="N86" i="3" s="1"/>
  <c r="E103" i="3"/>
  <c r="E72" i="3" s="1"/>
  <c r="C66" i="3"/>
  <c r="C68" i="3" s="1"/>
  <c r="C28" i="13"/>
  <c r="I103" i="3"/>
  <c r="I72" i="3" s="1"/>
  <c r="K105" i="3"/>
  <c r="K79" i="3" s="1"/>
  <c r="H107" i="3"/>
  <c r="H86" i="3" s="1"/>
  <c r="M79" i="3"/>
  <c r="I43" i="4"/>
  <c r="H43" i="4"/>
  <c r="M43" i="4"/>
  <c r="L43" i="4"/>
  <c r="K43" i="4"/>
  <c r="J43" i="4"/>
  <c r="G43" i="4"/>
  <c r="F43" i="4"/>
  <c r="N43" i="4"/>
  <c r="D43" i="4"/>
  <c r="C13" i="2"/>
  <c r="C11" i="2"/>
  <c r="C12" i="2"/>
  <c r="B31" i="2"/>
  <c r="C33" i="2" s="1"/>
  <c r="B28" i="4" s="1"/>
  <c r="B57" i="4" s="1"/>
  <c r="B86" i="4" s="1"/>
  <c r="A19" i="3"/>
  <c r="C49" i="3"/>
  <c r="P68" i="3"/>
  <c r="P25" i="7"/>
  <c r="M12" i="12" s="1"/>
  <c r="N67" i="7"/>
  <c r="M67" i="7"/>
  <c r="Q67" i="7"/>
  <c r="P67" i="7"/>
  <c r="O67" i="7"/>
  <c r="L67" i="7"/>
  <c r="K67" i="7"/>
  <c r="H67" i="7"/>
  <c r="J67" i="7"/>
  <c r="I67" i="7"/>
  <c r="G67" i="7"/>
  <c r="C30" i="12"/>
  <c r="I72" i="8"/>
  <c r="H72" i="8"/>
  <c r="O23" i="8"/>
  <c r="B23" i="15" s="1"/>
  <c r="G72" i="8"/>
  <c r="D72" i="8"/>
  <c r="O72" i="8"/>
  <c r="N72" i="8"/>
  <c r="M72" i="8"/>
  <c r="L72" i="8"/>
  <c r="K72" i="8"/>
  <c r="J72" i="8"/>
  <c r="E72" i="8"/>
  <c r="G33" i="13"/>
  <c r="G33" i="12"/>
  <c r="G34" i="12" s="1"/>
  <c r="O24" i="8"/>
  <c r="B24" i="15" s="1"/>
  <c r="N73" i="8"/>
  <c r="L82" i="8"/>
  <c r="G14" i="5"/>
  <c r="K103" i="3"/>
  <c r="K72" i="3" s="1"/>
  <c r="I105" i="3"/>
  <c r="I79" i="3" s="1"/>
  <c r="O107" i="3"/>
  <c r="O86" i="3" s="1"/>
  <c r="L105" i="3"/>
  <c r="L79" i="3" s="1"/>
  <c r="E16" i="3"/>
  <c r="D107" i="3"/>
  <c r="D86" i="3" s="1"/>
  <c r="L25" i="7"/>
  <c r="I12" i="12" s="1"/>
  <c r="F67" i="7"/>
  <c r="C71" i="5"/>
  <c r="H16" i="9"/>
  <c r="H24" i="13" s="1"/>
  <c r="G16" i="9"/>
  <c r="G24" i="13" s="1"/>
  <c r="F16" i="9"/>
  <c r="F24" i="13" s="1"/>
  <c r="E16" i="9"/>
  <c r="E24" i="13" s="1"/>
  <c r="D16" i="9"/>
  <c r="D24" i="13" s="1"/>
  <c r="N16" i="9"/>
  <c r="N24" i="13" s="1"/>
  <c r="M16" i="9"/>
  <c r="M24" i="13" s="1"/>
  <c r="L16" i="9"/>
  <c r="L24" i="13" s="1"/>
  <c r="K16" i="9"/>
  <c r="K24" i="13" s="1"/>
  <c r="I16" i="9"/>
  <c r="I24" i="13" s="1"/>
  <c r="D71" i="5"/>
  <c r="O31" i="7"/>
  <c r="M69" i="8"/>
  <c r="J82" i="8"/>
  <c r="C16" i="9"/>
  <c r="C143" i="11"/>
  <c r="E23" i="3"/>
  <c r="J103" i="3"/>
  <c r="J72" i="3" s="1"/>
  <c r="F14" i="5"/>
  <c r="N10" i="5"/>
  <c r="N14" i="5" s="1"/>
  <c r="M15" i="5" s="1"/>
  <c r="F25" i="7"/>
  <c r="L33" i="13"/>
  <c r="L33" i="12"/>
  <c r="L34" i="12" s="1"/>
  <c r="J65" i="7"/>
  <c r="I65" i="7"/>
  <c r="N65" i="7"/>
  <c r="M65" i="7"/>
  <c r="L65" i="7"/>
  <c r="K65" i="7"/>
  <c r="Q65" i="7"/>
  <c r="H65" i="7"/>
  <c r="N33" i="13"/>
  <c r="N33" i="12"/>
  <c r="P8" i="3"/>
  <c r="D9" i="3"/>
  <c r="F65" i="7"/>
  <c r="K49" i="5"/>
  <c r="F14" i="6"/>
  <c r="G65" i="7"/>
  <c r="D107" i="11"/>
  <c r="D106" i="11" s="1"/>
  <c r="E105" i="11" s="1"/>
  <c r="C7" i="15"/>
  <c r="B1" i="13"/>
  <c r="B31" i="4"/>
  <c r="N1" i="9"/>
  <c r="K107" i="3"/>
  <c r="K86" i="3" s="1"/>
  <c r="G14" i="6"/>
  <c r="R29" i="7"/>
  <c r="O65" i="7"/>
  <c r="C17" i="1"/>
  <c r="N69" i="5"/>
  <c r="N93" i="5"/>
  <c r="H14" i="6"/>
  <c r="P65" i="7"/>
  <c r="D77" i="11"/>
  <c r="D76" i="11" s="1"/>
  <c r="E75" i="11" s="1"/>
  <c r="O79" i="3"/>
  <c r="I25" i="7"/>
  <c r="F12" i="12" s="1"/>
  <c r="D40" i="10"/>
  <c r="D40" i="9"/>
  <c r="J14" i="6"/>
  <c r="F31" i="7"/>
  <c r="R60" i="7"/>
  <c r="E14" i="6"/>
  <c r="O33" i="8"/>
  <c r="C105" i="3"/>
  <c r="C79" i="3" s="1"/>
  <c r="I107" i="3"/>
  <c r="I86" i="3" s="1"/>
  <c r="D103" i="3"/>
  <c r="D72" i="3" s="1"/>
  <c r="E105" i="3"/>
  <c r="E79" i="3" s="1"/>
  <c r="R46" i="7"/>
  <c r="H69" i="8"/>
  <c r="C26" i="13"/>
  <c r="O19" i="9"/>
  <c r="C19" i="15" s="1"/>
  <c r="H14" i="5"/>
  <c r="J107" i="3"/>
  <c r="J86" i="3" s="1"/>
  <c r="R18" i="7"/>
  <c r="H31" i="7"/>
  <c r="I69" i="8"/>
  <c r="M22" i="13"/>
  <c r="M17" i="10"/>
  <c r="M22" i="14" s="1"/>
  <c r="E85" i="11"/>
  <c r="M107" i="3"/>
  <c r="M86" i="3" s="1"/>
  <c r="G105" i="3"/>
  <c r="G79" i="3" s="1"/>
  <c r="N20" i="5"/>
  <c r="R24" i="7"/>
  <c r="O16" i="8"/>
  <c r="B16" i="15" s="1"/>
  <c r="O20" i="8"/>
  <c r="B20" i="15" s="1"/>
  <c r="F33" i="13"/>
  <c r="F33" i="12"/>
  <c r="F34" i="12" s="1"/>
  <c r="J69" i="8"/>
  <c r="N22" i="13"/>
  <c r="N17" i="10"/>
  <c r="N22" i="14" s="1"/>
  <c r="B30" i="9"/>
  <c r="C54" i="11"/>
  <c r="C62" i="11" s="1"/>
  <c r="D52" i="11"/>
  <c r="M33" i="13"/>
  <c r="M33" i="12"/>
  <c r="M34" i="12" s="1"/>
  <c r="N21" i="9"/>
  <c r="N28" i="13" s="1"/>
  <c r="M21" i="9"/>
  <c r="M28" i="13" s="1"/>
  <c r="L21" i="9"/>
  <c r="L28" i="13" s="1"/>
  <c r="K21" i="9"/>
  <c r="K28" i="13" s="1"/>
  <c r="I21" i="9"/>
  <c r="I28" i="13" s="1"/>
  <c r="H21" i="9"/>
  <c r="H28" i="13" s="1"/>
  <c r="G21" i="9"/>
  <c r="G28" i="13" s="1"/>
  <c r="F21" i="9"/>
  <c r="F28" i="13" s="1"/>
  <c r="E21" i="9"/>
  <c r="E28" i="13" s="1"/>
  <c r="C28" i="12"/>
  <c r="K70" i="8"/>
  <c r="O21" i="8"/>
  <c r="B21" i="15" s="1"/>
  <c r="J70" i="8"/>
  <c r="I70" i="8"/>
  <c r="H70" i="8"/>
  <c r="J31" i="7"/>
  <c r="O59" i="7"/>
  <c r="N59" i="7"/>
  <c r="M59" i="7"/>
  <c r="L59" i="7"/>
  <c r="C26" i="12"/>
  <c r="M68" i="8"/>
  <c r="L68" i="8"/>
  <c r="K68" i="8"/>
  <c r="J68" i="8"/>
  <c r="L70" i="8"/>
  <c r="I25" i="13"/>
  <c r="I18" i="10"/>
  <c r="I25" i="14" s="1"/>
  <c r="C110" i="11"/>
  <c r="D70" i="11"/>
  <c r="I77" i="8"/>
  <c r="H77" i="8"/>
  <c r="G77" i="8"/>
  <c r="F77" i="8"/>
  <c r="O77" i="8"/>
  <c r="N77" i="8"/>
  <c r="M77" i="8"/>
  <c r="L77" i="8"/>
  <c r="N82" i="8"/>
  <c r="G70" i="8"/>
  <c r="D77" i="8"/>
  <c r="J63" i="11"/>
  <c r="D54" i="2"/>
  <c r="D55" i="2" s="1"/>
  <c r="B34" i="14" s="1"/>
  <c r="B34" i="13" s="1"/>
  <c r="D34" i="13" s="1"/>
  <c r="P22" i="3"/>
  <c r="D24" i="3" s="1"/>
  <c r="R34" i="7"/>
  <c r="F59" i="7"/>
  <c r="L66" i="7"/>
  <c r="K66" i="7"/>
  <c r="Q66" i="7"/>
  <c r="P66" i="7"/>
  <c r="O66" i="7"/>
  <c r="C24" i="12"/>
  <c r="G65" i="8"/>
  <c r="F65" i="8"/>
  <c r="E65" i="8"/>
  <c r="J65" i="8"/>
  <c r="I65" i="8"/>
  <c r="H65" i="8"/>
  <c r="D65" i="8"/>
  <c r="O19" i="8"/>
  <c r="B19" i="15" s="1"/>
  <c r="N68" i="8"/>
  <c r="M70" i="8"/>
  <c r="J77" i="8"/>
  <c r="F22" i="13"/>
  <c r="O17" i="9"/>
  <c r="C17" i="15" s="1"/>
  <c r="J25" i="13"/>
  <c r="J18" i="10"/>
  <c r="J25" i="14" s="1"/>
  <c r="O19" i="10"/>
  <c r="D19" i="15" s="1"/>
  <c r="C63" i="11"/>
  <c r="R19" i="7"/>
  <c r="G59" i="7"/>
  <c r="C27" i="12"/>
  <c r="O69" i="8"/>
  <c r="N69" i="8"/>
  <c r="F69" i="8"/>
  <c r="E69" i="8"/>
  <c r="D69" i="8"/>
  <c r="C33" i="13"/>
  <c r="C34" i="12"/>
  <c r="L73" i="8"/>
  <c r="K73" i="8"/>
  <c r="J73" i="8"/>
  <c r="M73" i="8"/>
  <c r="I73" i="8"/>
  <c r="H73" i="8"/>
  <c r="G73" i="8"/>
  <c r="F31" i="12"/>
  <c r="H82" i="8"/>
  <c r="O68" i="8"/>
  <c r="N70" i="8"/>
  <c r="K77" i="8"/>
  <c r="J25" i="7"/>
  <c r="G12" i="12" s="1"/>
  <c r="H59" i="7"/>
  <c r="O70" i="8"/>
  <c r="C103" i="3"/>
  <c r="L107" i="3"/>
  <c r="L86" i="3" s="1"/>
  <c r="K25" i="7"/>
  <c r="I59" i="7"/>
  <c r="E33" i="13"/>
  <c r="E33" i="12"/>
  <c r="E34" i="12" s="1"/>
  <c r="G69" i="8"/>
  <c r="G82" i="8"/>
  <c r="D47" i="11"/>
  <c r="L144" i="11"/>
  <c r="J144" i="11"/>
  <c r="A29" i="14"/>
  <c r="A29" i="13"/>
  <c r="P68" i="7"/>
  <c r="O68" i="7"/>
  <c r="H33" i="13"/>
  <c r="H33" i="12"/>
  <c r="H34" i="12" s="1"/>
  <c r="M82" i="8"/>
  <c r="C109" i="11"/>
  <c r="H5" i="12"/>
  <c r="F68" i="7"/>
  <c r="I33" i="13"/>
  <c r="I33" i="12"/>
  <c r="I34" i="12" s="1"/>
  <c r="C25" i="13"/>
  <c r="C18" i="10"/>
  <c r="O18" i="9"/>
  <c r="C18" i="15" s="1"/>
  <c r="C31" i="14"/>
  <c r="O33" i="10"/>
  <c r="D79" i="12"/>
  <c r="O78" i="12"/>
  <c r="J33" i="13"/>
  <c r="J33" i="12"/>
  <c r="J34" i="12" s="1"/>
  <c r="C31" i="12"/>
  <c r="O82" i="8"/>
  <c r="D25" i="13"/>
  <c r="D18" i="10"/>
  <c r="D25" i="14" s="1"/>
  <c r="O33" i="9"/>
  <c r="I31" i="7"/>
  <c r="G62" i="7"/>
  <c r="F62" i="7"/>
  <c r="K33" i="13"/>
  <c r="K33" i="12"/>
  <c r="K34" i="12" s="1"/>
  <c r="D95" i="11"/>
  <c r="L20" i="9"/>
  <c r="L27" i="13" s="1"/>
  <c r="K20" i="9"/>
  <c r="K27" i="13" s="1"/>
  <c r="J20" i="9"/>
  <c r="J27" i="13" s="1"/>
  <c r="I20" i="9"/>
  <c r="I27" i="13" s="1"/>
  <c r="D100" i="11"/>
  <c r="D90" i="11"/>
  <c r="O81" i="12"/>
  <c r="F63" i="11"/>
  <c r="E144" i="11"/>
  <c r="F144" i="11"/>
  <c r="A25" i="14"/>
  <c r="A25" i="13"/>
  <c r="A30" i="14"/>
  <c r="A30" i="13"/>
  <c r="H63" i="11"/>
  <c r="G144" i="11"/>
  <c r="I63" i="11"/>
  <c r="H144" i="11"/>
  <c r="A28" i="14"/>
  <c r="A28" i="13"/>
  <c r="E79" i="12"/>
  <c r="A27" i="14"/>
  <c r="A27" i="13"/>
  <c r="H76" i="12"/>
  <c r="A26" i="14"/>
  <c r="A26" i="13"/>
  <c r="D75" i="14"/>
  <c r="G75" i="14"/>
  <c r="G76" i="14" s="1"/>
  <c r="B78" i="14"/>
  <c r="B25" i="10" l="1"/>
  <c r="M28" i="10"/>
  <c r="J63" i="7"/>
  <c r="G9" i="13" s="1"/>
  <c r="M144" i="11"/>
  <c r="N121" i="11"/>
  <c r="N120" i="11" s="1"/>
  <c r="O119" i="11"/>
  <c r="O139" i="11"/>
  <c r="N141" i="11"/>
  <c r="N140" i="11" s="1"/>
  <c r="O134" i="11"/>
  <c r="N136" i="11"/>
  <c r="N135" i="11" s="1"/>
  <c r="O129" i="11"/>
  <c r="N131" i="11"/>
  <c r="N130" i="11" s="1"/>
  <c r="O124" i="11"/>
  <c r="N126" i="11"/>
  <c r="N125" i="11" s="1"/>
  <c r="I63" i="7"/>
  <c r="F9" i="14" s="1"/>
  <c r="H63" i="7"/>
  <c r="E9" i="13" s="1"/>
  <c r="R39" i="7"/>
  <c r="R61" i="7"/>
  <c r="J15" i="6"/>
  <c r="N23" i="5"/>
  <c r="B23" i="5" s="1"/>
  <c r="M41" i="7"/>
  <c r="J12" i="8" s="1"/>
  <c r="G71" i="7"/>
  <c r="E14" i="11"/>
  <c r="E16" i="11" s="1"/>
  <c r="L57" i="7"/>
  <c r="I12" i="14" s="1"/>
  <c r="P63" i="7"/>
  <c r="M63" i="7"/>
  <c r="J9" i="13" s="1"/>
  <c r="R45" i="7"/>
  <c r="D28" i="10"/>
  <c r="O71" i="7"/>
  <c r="Q41" i="7"/>
  <c r="N12" i="8" s="1"/>
  <c r="M57" i="7"/>
  <c r="J12" i="14" s="1"/>
  <c r="L28" i="10"/>
  <c r="G28" i="10"/>
  <c r="I15" i="5"/>
  <c r="D15" i="6"/>
  <c r="C15" i="6"/>
  <c r="I15" i="6"/>
  <c r="K15" i="6"/>
  <c r="M15" i="6"/>
  <c r="B15" i="6"/>
  <c r="L15" i="6"/>
  <c r="L21" i="11"/>
  <c r="M19" i="11"/>
  <c r="M42" i="11"/>
  <c r="L44" i="11"/>
  <c r="O28" i="9"/>
  <c r="C29" i="15" s="1"/>
  <c r="K28" i="10"/>
  <c r="I28" i="10"/>
  <c r="G52" i="5"/>
  <c r="G53" i="5" s="1"/>
  <c r="H15" i="5"/>
  <c r="D49" i="11"/>
  <c r="E47" i="11"/>
  <c r="L52" i="5"/>
  <c r="L53" i="5" s="1"/>
  <c r="E24" i="11"/>
  <c r="D26" i="11"/>
  <c r="D31" i="11"/>
  <c r="J15" i="5"/>
  <c r="N33" i="5"/>
  <c r="I57" i="7"/>
  <c r="F12" i="14" s="1"/>
  <c r="N41" i="7"/>
  <c r="K12" i="8" s="1"/>
  <c r="J57" i="7"/>
  <c r="G12" i="14" s="1"/>
  <c r="C149" i="11"/>
  <c r="F15" i="5"/>
  <c r="N48" i="5"/>
  <c r="E9" i="11"/>
  <c r="R66" i="7"/>
  <c r="O81" i="13"/>
  <c r="N28" i="10"/>
  <c r="O24" i="9"/>
  <c r="C24" i="15" s="1"/>
  <c r="L63" i="7"/>
  <c r="H15" i="6"/>
  <c r="H71" i="7"/>
  <c r="Q57" i="7"/>
  <c r="N12" i="14" s="1"/>
  <c r="F38" i="3"/>
  <c r="G38" i="3" s="1"/>
  <c r="J28" i="10"/>
  <c r="G15" i="6"/>
  <c r="N63" i="7"/>
  <c r="K9" i="14" s="1"/>
  <c r="K57" i="7"/>
  <c r="H12" i="14" s="1"/>
  <c r="F28" i="10"/>
  <c r="Q63" i="7"/>
  <c r="H28" i="10"/>
  <c r="R62" i="7"/>
  <c r="G63" i="7"/>
  <c r="D12" i="13" s="1"/>
  <c r="O63" i="7"/>
  <c r="L9" i="14" s="1"/>
  <c r="G41" i="7"/>
  <c r="D12" i="8" s="1"/>
  <c r="E28" i="10"/>
  <c r="K63" i="7"/>
  <c r="O79" i="13"/>
  <c r="C111" i="11"/>
  <c r="C150" i="11"/>
  <c r="C62" i="12" s="1"/>
  <c r="Z36" i="11"/>
  <c r="O23" i="9"/>
  <c r="C23" i="15" s="1"/>
  <c r="H34" i="13"/>
  <c r="L34" i="13"/>
  <c r="C34" i="13"/>
  <c r="N34" i="13"/>
  <c r="K34" i="13"/>
  <c r="I34" i="13"/>
  <c r="E34" i="13"/>
  <c r="G34" i="13"/>
  <c r="F34" i="13"/>
  <c r="N57" i="7"/>
  <c r="K12" i="14" s="1"/>
  <c r="K15" i="5"/>
  <c r="M53" i="5"/>
  <c r="N15" i="8" s="1"/>
  <c r="G15" i="5"/>
  <c r="E15" i="6"/>
  <c r="D50" i="3"/>
  <c r="E77" i="11"/>
  <c r="E76" i="11" s="1"/>
  <c r="F75" i="11" s="1"/>
  <c r="E82" i="11"/>
  <c r="E81" i="11" s="1"/>
  <c r="F80" i="11" s="1"/>
  <c r="I15" i="8"/>
  <c r="H59" i="5"/>
  <c r="H73" i="5" s="1"/>
  <c r="H75" i="5" s="1"/>
  <c r="G15" i="8"/>
  <c r="F59" i="5"/>
  <c r="F73" i="5" s="1"/>
  <c r="F75" i="5" s="1"/>
  <c r="AL36" i="11"/>
  <c r="N34" i="12"/>
  <c r="O34" i="12"/>
  <c r="E107" i="11"/>
  <c r="E106" i="11" s="1"/>
  <c r="F105" i="11" s="1"/>
  <c r="J53" i="5"/>
  <c r="A26" i="3"/>
  <c r="C50" i="3"/>
  <c r="C12" i="12"/>
  <c r="R25" i="7"/>
  <c r="B8" i="14"/>
  <c r="B8" i="13"/>
  <c r="B8" i="12"/>
  <c r="M71" i="7"/>
  <c r="E59" i="5"/>
  <c r="E73" i="5" s="1"/>
  <c r="E75" i="5" s="1"/>
  <c r="F15" i="8"/>
  <c r="N71" i="7"/>
  <c r="L15" i="5"/>
  <c r="E15" i="5"/>
  <c r="C15" i="5"/>
  <c r="D15" i="5"/>
  <c r="B15" i="5"/>
  <c r="N35" i="5"/>
  <c r="B49" i="5"/>
  <c r="N71" i="5"/>
  <c r="O17" i="10"/>
  <c r="D17" i="15" s="1"/>
  <c r="D59" i="5"/>
  <c r="D73" i="5" s="1"/>
  <c r="E15" i="8"/>
  <c r="R49" i="7"/>
  <c r="L25" i="10"/>
  <c r="K25" i="10"/>
  <c r="J25" i="10"/>
  <c r="I25" i="10"/>
  <c r="H25" i="10"/>
  <c r="F25" i="10"/>
  <c r="E25" i="10"/>
  <c r="D25" i="10"/>
  <c r="C25" i="10"/>
  <c r="G25" i="10"/>
  <c r="N25" i="10"/>
  <c r="M25" i="10"/>
  <c r="C9" i="12"/>
  <c r="F41" i="7"/>
  <c r="R31" i="7"/>
  <c r="G9" i="12"/>
  <c r="J41" i="7"/>
  <c r="G12" i="8" s="1"/>
  <c r="I71" i="7"/>
  <c r="J71" i="7"/>
  <c r="K52" i="5"/>
  <c r="K53" i="5" s="1"/>
  <c r="F23" i="3"/>
  <c r="E24" i="3"/>
  <c r="E50" i="3" s="1"/>
  <c r="D15" i="8"/>
  <c r="C59" i="5"/>
  <c r="C73" i="5" s="1"/>
  <c r="C75" i="5" s="1"/>
  <c r="G12" i="13"/>
  <c r="G9" i="14"/>
  <c r="Q71" i="7"/>
  <c r="L9" i="12"/>
  <c r="O41" i="7"/>
  <c r="L12" i="8" s="1"/>
  <c r="H41" i="7"/>
  <c r="E12" i="8" s="1"/>
  <c r="E9" i="12"/>
  <c r="R55" i="7"/>
  <c r="H57" i="7"/>
  <c r="E12" i="14" s="1"/>
  <c r="M34" i="13"/>
  <c r="D97" i="11"/>
  <c r="D96" i="11" s="1"/>
  <c r="E95" i="11" s="1"/>
  <c r="D102" i="11"/>
  <c r="D101" i="11" s="1"/>
  <c r="E100" i="11" s="1"/>
  <c r="R59" i="7"/>
  <c r="F63" i="7"/>
  <c r="L71" i="7"/>
  <c r="C25" i="14"/>
  <c r="O18" i="10"/>
  <c r="D18" i="15" s="1"/>
  <c r="R67" i="7"/>
  <c r="K71" i="7"/>
  <c r="B11" i="14"/>
  <c r="B11" i="13"/>
  <c r="B11" i="12"/>
  <c r="E78" i="14"/>
  <c r="D78" i="14"/>
  <c r="C78" i="14"/>
  <c r="N78" i="14"/>
  <c r="M78" i="14"/>
  <c r="L78" i="14"/>
  <c r="K78" i="14"/>
  <c r="J78" i="14"/>
  <c r="I78" i="14"/>
  <c r="H78" i="14"/>
  <c r="G78" i="14"/>
  <c r="F78" i="14"/>
  <c r="F9" i="12"/>
  <c r="I41" i="7"/>
  <c r="F12" i="8" s="1"/>
  <c r="P71" i="7"/>
  <c r="L41" i="7"/>
  <c r="I12" i="8" s="1"/>
  <c r="C24" i="13"/>
  <c r="O16" i="9"/>
  <c r="O57" i="7"/>
  <c r="L12" i="14" s="1"/>
  <c r="J15" i="8"/>
  <c r="I59" i="5"/>
  <c r="I73" i="5" s="1"/>
  <c r="H12" i="12"/>
  <c r="K41" i="7"/>
  <c r="H12" i="8" s="1"/>
  <c r="D72" i="11"/>
  <c r="D54" i="11"/>
  <c r="E52" i="11"/>
  <c r="F71" i="7"/>
  <c r="R65" i="7"/>
  <c r="C32" i="2"/>
  <c r="B30" i="6" s="1"/>
  <c r="B57" i="6" s="1"/>
  <c r="P57" i="7"/>
  <c r="C86" i="3"/>
  <c r="C107" i="3"/>
  <c r="F57" i="7"/>
  <c r="R68" i="7"/>
  <c r="H77" i="12"/>
  <c r="H79" i="12" s="1"/>
  <c r="K76" i="12"/>
  <c r="D7" i="15"/>
  <c r="B1" i="14"/>
  <c r="N1" i="10"/>
  <c r="I1" i="10"/>
  <c r="C19" i="1"/>
  <c r="B58" i="4"/>
  <c r="E9" i="3"/>
  <c r="D10" i="3"/>
  <c r="E17" i="3"/>
  <c r="E49" i="3" s="1"/>
  <c r="F16" i="3"/>
  <c r="O20" i="9"/>
  <c r="P41" i="7"/>
  <c r="M12" i="8" s="1"/>
  <c r="G57" i="7"/>
  <c r="D12" i="14" s="1"/>
  <c r="D92" i="11"/>
  <c r="D91" i="11" s="1"/>
  <c r="E90" i="11" s="1"/>
  <c r="F29" i="11"/>
  <c r="E31" i="11"/>
  <c r="I5" i="12"/>
  <c r="J34" i="13"/>
  <c r="E87" i="11"/>
  <c r="E86" i="11" s="1"/>
  <c r="F85" i="11" s="1"/>
  <c r="D49" i="3"/>
  <c r="O21" i="9"/>
  <c r="D31" i="3"/>
  <c r="E30" i="3"/>
  <c r="F39" i="3" l="1"/>
  <c r="N144" i="11"/>
  <c r="F12" i="13"/>
  <c r="J12" i="13"/>
  <c r="F9" i="13"/>
  <c r="E9" i="14"/>
  <c r="J9" i="14"/>
  <c r="O121" i="11"/>
  <c r="O120" i="11" s="1"/>
  <c r="P119" i="11" s="1"/>
  <c r="O141" i="11"/>
  <c r="O140" i="11" s="1"/>
  <c r="P139" i="11" s="1"/>
  <c r="O136" i="11"/>
  <c r="O135" i="11" s="1"/>
  <c r="P134" i="11" s="1"/>
  <c r="O131" i="11"/>
  <c r="O130" i="11" s="1"/>
  <c r="P129" i="11" s="1"/>
  <c r="O126" i="11"/>
  <c r="O125" i="11" s="1"/>
  <c r="L74" i="7"/>
  <c r="I12" i="10" s="1"/>
  <c r="K9" i="13"/>
  <c r="E12" i="13"/>
  <c r="K12" i="13"/>
  <c r="J74" i="7"/>
  <c r="G12" i="10" s="1"/>
  <c r="I74" i="7"/>
  <c r="F12" i="9" s="1"/>
  <c r="F14" i="11"/>
  <c r="F16" i="11" s="1"/>
  <c r="M74" i="7"/>
  <c r="J12" i="10" s="1"/>
  <c r="M9" i="14"/>
  <c r="M9" i="13"/>
  <c r="M12" i="13"/>
  <c r="N15" i="6"/>
  <c r="M21" i="11"/>
  <c r="N19" i="11"/>
  <c r="N42" i="11"/>
  <c r="M44" i="11"/>
  <c r="O28" i="10"/>
  <c r="D29" i="15" s="1"/>
  <c r="H15" i="8"/>
  <c r="H21" i="12" s="1"/>
  <c r="G59" i="5"/>
  <c r="G73" i="5" s="1"/>
  <c r="G75" i="5" s="1"/>
  <c r="G77" i="5" s="1"/>
  <c r="M59" i="5"/>
  <c r="M73" i="5" s="1"/>
  <c r="M75" i="5" s="1"/>
  <c r="C60" i="12"/>
  <c r="C63" i="12" s="1"/>
  <c r="F47" i="11"/>
  <c r="E49" i="11"/>
  <c r="L59" i="5"/>
  <c r="L73" i="5" s="1"/>
  <c r="L75" i="5" s="1"/>
  <c r="M15" i="8"/>
  <c r="M21" i="12" s="1"/>
  <c r="G14" i="11"/>
  <c r="G16" i="11" s="1"/>
  <c r="D143" i="11"/>
  <c r="D33" i="11"/>
  <c r="F24" i="11"/>
  <c r="E26" i="11"/>
  <c r="E11" i="11"/>
  <c r="F9" i="11"/>
  <c r="N9" i="13"/>
  <c r="N9" i="14"/>
  <c r="N12" i="13"/>
  <c r="D9" i="14"/>
  <c r="E143" i="11"/>
  <c r="I9" i="13"/>
  <c r="K74" i="7"/>
  <c r="H12" i="9" s="1"/>
  <c r="L12" i="13"/>
  <c r="D9" i="13"/>
  <c r="B23" i="10"/>
  <c r="L23" i="10" s="1"/>
  <c r="L30" i="14" s="1"/>
  <c r="L9" i="13"/>
  <c r="I12" i="13"/>
  <c r="Q74" i="7"/>
  <c r="N12" i="10" s="1"/>
  <c r="I9" i="14"/>
  <c r="O25" i="10"/>
  <c r="D25" i="15" s="1"/>
  <c r="B24" i="10"/>
  <c r="L24" i="10" s="1"/>
  <c r="L33" i="14" s="1"/>
  <c r="L34" i="14" s="1"/>
  <c r="R71" i="7"/>
  <c r="N74" i="7"/>
  <c r="K12" i="10" s="1"/>
  <c r="H9" i="14"/>
  <c r="H12" i="13"/>
  <c r="H9" i="13"/>
  <c r="D62" i="11"/>
  <c r="C153" i="11"/>
  <c r="N15" i="5"/>
  <c r="F87" i="11"/>
  <c r="F86" i="11" s="1"/>
  <c r="G85" i="11" s="1"/>
  <c r="F82" i="11"/>
  <c r="F81" i="11" s="1"/>
  <c r="G80" i="11" s="1"/>
  <c r="E97" i="11"/>
  <c r="E96" i="11" s="1"/>
  <c r="F95" i="11" s="1"/>
  <c r="F77" i="11"/>
  <c r="F76" i="11" s="1"/>
  <c r="G75" i="11" s="1"/>
  <c r="K59" i="5"/>
  <c r="K73" i="5" s="1"/>
  <c r="L15" i="8"/>
  <c r="E102" i="11"/>
  <c r="E101" i="11" s="1"/>
  <c r="F100" i="11" s="1"/>
  <c r="G23" i="3"/>
  <c r="F24" i="3"/>
  <c r="F50" i="3" s="1"/>
  <c r="F52" i="3"/>
  <c r="B53" i="5"/>
  <c r="N49" i="5"/>
  <c r="E31" i="3"/>
  <c r="E51" i="3" s="1"/>
  <c r="F30" i="3"/>
  <c r="H38" i="3"/>
  <c r="G39" i="3"/>
  <c r="G52" i="3" s="1"/>
  <c r="D51" i="3"/>
  <c r="C21" i="15"/>
  <c r="B21" i="10"/>
  <c r="J5" i="12"/>
  <c r="G16" i="3"/>
  <c r="F17" i="3"/>
  <c r="F49" i="3" s="1"/>
  <c r="E54" i="11"/>
  <c r="F52" i="11"/>
  <c r="D48" i="3"/>
  <c r="F31" i="11"/>
  <c r="G29" i="11"/>
  <c r="H74" i="7"/>
  <c r="F77" i="5"/>
  <c r="J21" i="12"/>
  <c r="E10" i="3"/>
  <c r="E48" i="3" s="1"/>
  <c r="F9" i="3"/>
  <c r="C9" i="14"/>
  <c r="C9" i="13"/>
  <c r="C12" i="13"/>
  <c r="F74" i="7"/>
  <c r="R63" i="7"/>
  <c r="A65" i="3"/>
  <c r="C51" i="3"/>
  <c r="D109" i="11"/>
  <c r="D71" i="11"/>
  <c r="O76" i="14"/>
  <c r="O78" i="14"/>
  <c r="N21" i="12"/>
  <c r="O74" i="7"/>
  <c r="N76" i="12"/>
  <c r="K77" i="12"/>
  <c r="K79" i="12" s="1"/>
  <c r="O76" i="12"/>
  <c r="E21" i="12"/>
  <c r="I21" i="12"/>
  <c r="C77" i="5"/>
  <c r="G74" i="7"/>
  <c r="F21" i="12"/>
  <c r="C16" i="15"/>
  <c r="B16" i="10"/>
  <c r="G21" i="12"/>
  <c r="C12" i="14"/>
  <c r="R57" i="7"/>
  <c r="H77" i="5"/>
  <c r="D21" i="12"/>
  <c r="E77" i="5"/>
  <c r="E92" i="11"/>
  <c r="E91" i="11" s="1"/>
  <c r="F90" i="11" s="1"/>
  <c r="R41" i="7"/>
  <c r="C12" i="8"/>
  <c r="K15" i="8"/>
  <c r="J59" i="5"/>
  <c r="J73" i="5" s="1"/>
  <c r="I75" i="5"/>
  <c r="I77" i="5" s="1"/>
  <c r="C20" i="15"/>
  <c r="B20" i="10"/>
  <c r="M12" i="14"/>
  <c r="P74" i="7"/>
  <c r="D75" i="5"/>
  <c r="D77" i="5" s="1"/>
  <c r="F107" i="11"/>
  <c r="F106" i="11" s="1"/>
  <c r="G105" i="11" s="1"/>
  <c r="O12" i="8" l="1"/>
  <c r="B9" i="15" s="1"/>
  <c r="L61" i="8"/>
  <c r="J61" i="8"/>
  <c r="I61" i="8"/>
  <c r="H61" i="8"/>
  <c r="G61" i="8"/>
  <c r="E61" i="8"/>
  <c r="D61" i="8"/>
  <c r="O61" i="8"/>
  <c r="M61" i="8"/>
  <c r="K61" i="8"/>
  <c r="F61" i="8"/>
  <c r="N61" i="8"/>
  <c r="F12" i="10"/>
  <c r="I12" i="9"/>
  <c r="G12" i="9"/>
  <c r="O144" i="11"/>
  <c r="P121" i="11"/>
  <c r="P120" i="11" s="1"/>
  <c r="Q119" i="11" s="1"/>
  <c r="P141" i="11"/>
  <c r="P140" i="11" s="1"/>
  <c r="Q139" i="11" s="1"/>
  <c r="P136" i="11"/>
  <c r="P135" i="11" s="1"/>
  <c r="Q134" i="11" s="1"/>
  <c r="P131" i="11"/>
  <c r="P130" i="11" s="1"/>
  <c r="Q129" i="11" s="1"/>
  <c r="P124" i="11"/>
  <c r="J12" i="9"/>
  <c r="E53" i="3"/>
  <c r="C16" i="6" s="1"/>
  <c r="C17" i="6" s="1"/>
  <c r="H12" i="10"/>
  <c r="K12" i="9"/>
  <c r="H14" i="11"/>
  <c r="I14" i="11" s="1"/>
  <c r="N21" i="11"/>
  <c r="O19" i="11"/>
  <c r="N44" i="11"/>
  <c r="C23" i="10"/>
  <c r="C30" i="14" s="1"/>
  <c r="F23" i="10"/>
  <c r="F30" i="14" s="1"/>
  <c r="H23" i="10"/>
  <c r="H30" i="14" s="1"/>
  <c r="M77" i="5"/>
  <c r="M78" i="5" s="1"/>
  <c r="C61" i="12"/>
  <c r="F78" i="5"/>
  <c r="G15" i="9" s="1"/>
  <c r="N24" i="10"/>
  <c r="N33" i="14" s="1"/>
  <c r="N34" i="14" s="1"/>
  <c r="C24" i="10"/>
  <c r="C33" i="14" s="1"/>
  <c r="C34" i="14" s="1"/>
  <c r="I24" i="10"/>
  <c r="I33" i="14" s="1"/>
  <c r="I34" i="14" s="1"/>
  <c r="K24" i="10"/>
  <c r="K33" i="14" s="1"/>
  <c r="K34" i="14" s="1"/>
  <c r="M24" i="10"/>
  <c r="M33" i="14" s="1"/>
  <c r="M34" i="14" s="1"/>
  <c r="J24" i="10"/>
  <c r="J33" i="14" s="1"/>
  <c r="J34" i="14" s="1"/>
  <c r="D24" i="10"/>
  <c r="D33" i="14" s="1"/>
  <c r="D34" i="14" s="1"/>
  <c r="E24" i="10"/>
  <c r="E33" i="14" s="1"/>
  <c r="E34" i="14" s="1"/>
  <c r="F24" i="10"/>
  <c r="F33" i="14" s="1"/>
  <c r="F34" i="14" s="1"/>
  <c r="G24" i="10"/>
  <c r="G33" i="14" s="1"/>
  <c r="G34" i="14" s="1"/>
  <c r="H24" i="10"/>
  <c r="H33" i="14" s="1"/>
  <c r="H34" i="14" s="1"/>
  <c r="E33" i="11"/>
  <c r="F49" i="11"/>
  <c r="G47" i="11"/>
  <c r="D149" i="11"/>
  <c r="G24" i="11"/>
  <c r="F26" i="11"/>
  <c r="E23" i="10"/>
  <c r="E30" i="14" s="1"/>
  <c r="D23" i="10"/>
  <c r="D30" i="14" s="1"/>
  <c r="G23" i="10"/>
  <c r="G30" i="14" s="1"/>
  <c r="C78" i="5"/>
  <c r="C84" i="5" s="1"/>
  <c r="C86" i="5" s="1"/>
  <c r="C101" i="5" s="1"/>
  <c r="C103" i="5" s="1"/>
  <c r="M23" i="10"/>
  <c r="M30" i="14" s="1"/>
  <c r="I23" i="10"/>
  <c r="I30" i="14" s="1"/>
  <c r="J23" i="10"/>
  <c r="J30" i="14" s="1"/>
  <c r="N23" i="10"/>
  <c r="N30" i="14" s="1"/>
  <c r="F11" i="11"/>
  <c r="G9" i="11"/>
  <c r="D53" i="3"/>
  <c r="B16" i="5" s="1"/>
  <c r="C16" i="5" s="1"/>
  <c r="D16" i="5" s="1"/>
  <c r="E16" i="5" s="1"/>
  <c r="F16" i="5" s="1"/>
  <c r="G16" i="5" s="1"/>
  <c r="H16" i="5" s="1"/>
  <c r="I16" i="5" s="1"/>
  <c r="J16" i="5" s="1"/>
  <c r="K16" i="5" s="1"/>
  <c r="L16" i="5" s="1"/>
  <c r="M16" i="5" s="1"/>
  <c r="K23" i="10"/>
  <c r="K30" i="14" s="1"/>
  <c r="N12" i="9"/>
  <c r="E62" i="11"/>
  <c r="F92" i="11"/>
  <c r="F91" i="11" s="1"/>
  <c r="G90" i="11"/>
  <c r="C15" i="8"/>
  <c r="B59" i="5"/>
  <c r="N53" i="5"/>
  <c r="G77" i="11"/>
  <c r="G76" i="11" s="1"/>
  <c r="H75" i="11" s="1"/>
  <c r="F102" i="11"/>
  <c r="F101" i="11" s="1"/>
  <c r="G100" i="11" s="1"/>
  <c r="N16" i="10"/>
  <c r="N24" i="14" s="1"/>
  <c r="M16" i="10"/>
  <c r="M24" i="14" s="1"/>
  <c r="L16" i="10"/>
  <c r="L24" i="14" s="1"/>
  <c r="K16" i="10"/>
  <c r="K24" i="14" s="1"/>
  <c r="J16" i="10"/>
  <c r="J24" i="14" s="1"/>
  <c r="I16" i="10"/>
  <c r="I24" i="14" s="1"/>
  <c r="B30" i="10"/>
  <c r="C16" i="10"/>
  <c r="H16" i="10"/>
  <c r="H24" i="14" s="1"/>
  <c r="G16" i="10"/>
  <c r="G24" i="14" s="1"/>
  <c r="D16" i="10"/>
  <c r="D24" i="14" s="1"/>
  <c r="E16" i="10"/>
  <c r="E24" i="14" s="1"/>
  <c r="F16" i="10"/>
  <c r="F24" i="14" s="1"/>
  <c r="F54" i="11"/>
  <c r="G52" i="11"/>
  <c r="L77" i="5"/>
  <c r="C12" i="10"/>
  <c r="C12" i="9"/>
  <c r="R74" i="7"/>
  <c r="F97" i="11"/>
  <c r="F96" i="11" s="1"/>
  <c r="G95" i="11" s="1"/>
  <c r="K5" i="12"/>
  <c r="C83" i="12"/>
  <c r="G78" i="5"/>
  <c r="I38" i="3"/>
  <c r="H39" i="3"/>
  <c r="H52" i="3" s="1"/>
  <c r="H20" i="10"/>
  <c r="H27" i="14" s="1"/>
  <c r="G20" i="10"/>
  <c r="G27" i="14" s="1"/>
  <c r="F20" i="10"/>
  <c r="F27" i="14" s="1"/>
  <c r="E20" i="10"/>
  <c r="E27" i="14" s="1"/>
  <c r="N20" i="10"/>
  <c r="N27" i="14" s="1"/>
  <c r="M20" i="10"/>
  <c r="M27" i="14" s="1"/>
  <c r="L20" i="10"/>
  <c r="L27" i="14" s="1"/>
  <c r="K20" i="10"/>
  <c r="K27" i="14" s="1"/>
  <c r="I20" i="10"/>
  <c r="I27" i="14" s="1"/>
  <c r="D20" i="10"/>
  <c r="D27" i="14" s="1"/>
  <c r="C20" i="10"/>
  <c r="J20" i="10"/>
  <c r="J27" i="14" s="1"/>
  <c r="E12" i="10"/>
  <c r="E12" i="9"/>
  <c r="H16" i="3"/>
  <c r="G17" i="3"/>
  <c r="F10" i="3"/>
  <c r="F48" i="3" s="1"/>
  <c r="G9" i="3"/>
  <c r="D78" i="5"/>
  <c r="N77" i="12"/>
  <c r="N79" i="12" s="1"/>
  <c r="J21" i="10"/>
  <c r="J28" i="14" s="1"/>
  <c r="I21" i="10"/>
  <c r="I28" i="14" s="1"/>
  <c r="H21" i="10"/>
  <c r="H28" i="14" s="1"/>
  <c r="G21" i="10"/>
  <c r="G28" i="14" s="1"/>
  <c r="E21" i="10"/>
  <c r="E28" i="14" s="1"/>
  <c r="D21" i="10"/>
  <c r="D28" i="14" s="1"/>
  <c r="C21" i="10"/>
  <c r="N21" i="10"/>
  <c r="N28" i="14" s="1"/>
  <c r="K21" i="10"/>
  <c r="K28" i="14" s="1"/>
  <c r="F21" i="10"/>
  <c r="F28" i="14" s="1"/>
  <c r="L21" i="10"/>
  <c r="L28" i="14" s="1"/>
  <c r="M21" i="10"/>
  <c r="M28" i="14" s="1"/>
  <c r="G107" i="11"/>
  <c r="G106" i="11" s="1"/>
  <c r="H105" i="11" s="1"/>
  <c r="E78" i="5"/>
  <c r="L12" i="10"/>
  <c r="L12" i="9"/>
  <c r="G24" i="3"/>
  <c r="H23" i="3"/>
  <c r="J75" i="5"/>
  <c r="J77" i="5" s="1"/>
  <c r="G31" i="11"/>
  <c r="H29" i="11"/>
  <c r="I78" i="5"/>
  <c r="M12" i="10"/>
  <c r="M12" i="9"/>
  <c r="K75" i="5"/>
  <c r="K77" i="5" s="1"/>
  <c r="G82" i="11"/>
  <c r="G81" i="11" s="1"/>
  <c r="H80" i="11" s="1"/>
  <c r="D12" i="10"/>
  <c r="D12" i="9"/>
  <c r="K21" i="12"/>
  <c r="F31" i="3"/>
  <c r="G30" i="3"/>
  <c r="G87" i="11"/>
  <c r="G86" i="11" s="1"/>
  <c r="H85" i="11" s="1"/>
  <c r="H78" i="5"/>
  <c r="D110" i="11"/>
  <c r="E70" i="11"/>
  <c r="F143" i="11"/>
  <c r="L21" i="12"/>
  <c r="H16" i="11" l="1"/>
  <c r="E98" i="3"/>
  <c r="Q98" i="3" s="1"/>
  <c r="Q121" i="11"/>
  <c r="Q120" i="11" s="1"/>
  <c r="R119" i="11" s="1"/>
  <c r="Q141" i="11"/>
  <c r="Q140" i="11" s="1"/>
  <c r="R139" i="11" s="1"/>
  <c r="Q136" i="11"/>
  <c r="Q135" i="11" s="1"/>
  <c r="R134" i="11" s="1"/>
  <c r="Q131" i="11"/>
  <c r="Q130" i="11" s="1"/>
  <c r="R129" i="11" s="1"/>
  <c r="P126" i="11"/>
  <c r="P125" i="11" s="1"/>
  <c r="P144" i="11" s="1"/>
  <c r="Q124" i="11"/>
  <c r="O21" i="11"/>
  <c r="P19" i="11"/>
  <c r="F84" i="5"/>
  <c r="F86" i="5" s="1"/>
  <c r="F101" i="5" s="1"/>
  <c r="D15" i="9"/>
  <c r="D21" i="13" s="1"/>
  <c r="D98" i="3"/>
  <c r="P98" i="3" s="1"/>
  <c r="O24" i="10"/>
  <c r="D24" i="15" s="1"/>
  <c r="D60" i="12"/>
  <c r="D61" i="12" s="1"/>
  <c r="H47" i="11"/>
  <c r="G49" i="11"/>
  <c r="F33" i="11"/>
  <c r="G26" i="11"/>
  <c r="H24" i="11"/>
  <c r="K78" i="5"/>
  <c r="L15" i="9" s="1"/>
  <c r="O23" i="10"/>
  <c r="D23" i="15" s="1"/>
  <c r="H9" i="11"/>
  <c r="G11" i="11"/>
  <c r="B16" i="6"/>
  <c r="B17" i="6" s="1"/>
  <c r="F62" i="11"/>
  <c r="I16" i="11"/>
  <c r="J14" i="11"/>
  <c r="J78" i="5"/>
  <c r="J84" i="5" s="1"/>
  <c r="J86" i="5" s="1"/>
  <c r="J101" i="5" s="1"/>
  <c r="J103" i="5" s="1"/>
  <c r="H77" i="11"/>
  <c r="H76" i="11" s="1"/>
  <c r="I75" i="11" s="1"/>
  <c r="O79" i="12"/>
  <c r="O83" i="12" s="1"/>
  <c r="O74" i="12"/>
  <c r="H82" i="11"/>
  <c r="H81" i="11" s="1"/>
  <c r="I80" i="11" s="1"/>
  <c r="H87" i="11"/>
  <c r="H86" i="11" s="1"/>
  <c r="I85" i="11" s="1"/>
  <c r="D111" i="11"/>
  <c r="D150" i="11"/>
  <c r="G97" i="11"/>
  <c r="G96" i="11" s="1"/>
  <c r="H95" i="11" s="1"/>
  <c r="C105" i="5"/>
  <c r="C106" i="5" s="1"/>
  <c r="D15" i="10" s="1"/>
  <c r="G102" i="11"/>
  <c r="G101" i="11" s="1"/>
  <c r="H100" i="11" s="1"/>
  <c r="G143" i="11"/>
  <c r="F51" i="3"/>
  <c r="F53" i="3" s="1"/>
  <c r="G49" i="3"/>
  <c r="L5" i="12"/>
  <c r="H17" i="3"/>
  <c r="H49" i="3" s="1"/>
  <c r="I16" i="3"/>
  <c r="G54" i="11"/>
  <c r="H52" i="11"/>
  <c r="C28" i="14"/>
  <c r="O21" i="10"/>
  <c r="D21" i="15" s="1"/>
  <c r="G84" i="5"/>
  <c r="G86" i="5" s="1"/>
  <c r="G101" i="5" s="1"/>
  <c r="G103" i="5" s="1"/>
  <c r="H15" i="9"/>
  <c r="E84" i="5"/>
  <c r="E86" i="5" s="1"/>
  <c r="E101" i="5" s="1"/>
  <c r="E103" i="5" s="1"/>
  <c r="F15" i="9"/>
  <c r="N59" i="5"/>
  <c r="B73" i="5"/>
  <c r="G21" i="13"/>
  <c r="J38" i="3"/>
  <c r="I39" i="3"/>
  <c r="I52" i="3" s="1"/>
  <c r="L78" i="5"/>
  <c r="H84" i="5"/>
  <c r="H86" i="5" s="1"/>
  <c r="H101" i="5" s="1"/>
  <c r="H103" i="5" s="1"/>
  <c r="I15" i="9"/>
  <c r="C27" i="14"/>
  <c r="O20" i="10"/>
  <c r="D20" i="15" s="1"/>
  <c r="E15" i="9"/>
  <c r="D84" i="5"/>
  <c r="D86" i="5" s="1"/>
  <c r="D101" i="5" s="1"/>
  <c r="D103" i="5" s="1"/>
  <c r="C21" i="12"/>
  <c r="D64" i="8"/>
  <c r="N64" i="8"/>
  <c r="M64" i="8"/>
  <c r="L64" i="8"/>
  <c r="K64" i="8"/>
  <c r="J64" i="8"/>
  <c r="O15" i="8"/>
  <c r="B15" i="15" s="1"/>
  <c r="I64" i="8"/>
  <c r="F64" i="8"/>
  <c r="G64" i="8"/>
  <c r="E64" i="8"/>
  <c r="O64" i="8"/>
  <c r="H64" i="8"/>
  <c r="G50" i="3"/>
  <c r="E72" i="11"/>
  <c r="O12" i="9"/>
  <c r="C9" i="15" s="1"/>
  <c r="O12" i="10"/>
  <c r="D9" i="15" s="1"/>
  <c r="I84" i="5"/>
  <c r="I86" i="5" s="1"/>
  <c r="I101" i="5" s="1"/>
  <c r="I103" i="5" s="1"/>
  <c r="J15" i="9"/>
  <c r="H107" i="11"/>
  <c r="H106" i="11" s="1"/>
  <c r="I105" i="11" s="1"/>
  <c r="G10" i="3"/>
  <c r="G48" i="3" s="1"/>
  <c r="H9" i="3"/>
  <c r="G92" i="11"/>
  <c r="G91" i="11" s="1"/>
  <c r="H90" i="11" s="1"/>
  <c r="N15" i="9"/>
  <c r="M84" i="5"/>
  <c r="M86" i="5" s="1"/>
  <c r="M101" i="5" s="1"/>
  <c r="M103" i="5" s="1"/>
  <c r="C24" i="14"/>
  <c r="O16" i="10"/>
  <c r="D16" i="15" s="1"/>
  <c r="G31" i="3"/>
  <c r="G51" i="3" s="1"/>
  <c r="H30" i="3"/>
  <c r="H31" i="11"/>
  <c r="I29" i="11"/>
  <c r="H24" i="3"/>
  <c r="H50" i="3" s="1"/>
  <c r="I23" i="3"/>
  <c r="D6" i="4" l="1"/>
  <c r="D9" i="4" s="1"/>
  <c r="D16" i="4" s="1"/>
  <c r="D19" i="4" s="1"/>
  <c r="D21" i="4" s="1"/>
  <c r="R121" i="11"/>
  <c r="R120" i="11" s="1"/>
  <c r="S119" i="11" s="1"/>
  <c r="R141" i="11"/>
  <c r="R140" i="11" s="1"/>
  <c r="S139" i="11"/>
  <c r="R136" i="11"/>
  <c r="R135" i="11" s="1"/>
  <c r="S134" i="11" s="1"/>
  <c r="R131" i="11"/>
  <c r="R130" i="11" s="1"/>
  <c r="S129" i="11"/>
  <c r="Q126" i="11"/>
  <c r="Q125" i="11" s="1"/>
  <c r="Q144" i="11" s="1"/>
  <c r="K84" i="5"/>
  <c r="K86" i="5" s="1"/>
  <c r="K101" i="5" s="1"/>
  <c r="K103" i="5" s="1"/>
  <c r="P21" i="11"/>
  <c r="Q19" i="11"/>
  <c r="F103" i="5"/>
  <c r="F105" i="5" s="1"/>
  <c r="F106" i="5" s="1"/>
  <c r="G15" i="10" s="1"/>
  <c r="G21" i="14" s="1"/>
  <c r="C6" i="4"/>
  <c r="C9" i="4" s="1"/>
  <c r="I47" i="11"/>
  <c r="H49" i="11"/>
  <c r="G33" i="11"/>
  <c r="H26" i="11"/>
  <c r="I24" i="11"/>
  <c r="H143" i="11"/>
  <c r="I9" i="11"/>
  <c r="H11" i="11"/>
  <c r="K15" i="9"/>
  <c r="K21" i="13" s="1"/>
  <c r="G62" i="11"/>
  <c r="J16" i="11"/>
  <c r="K14" i="11"/>
  <c r="D21" i="14"/>
  <c r="I87" i="11"/>
  <c r="I86" i="11" s="1"/>
  <c r="J85" i="11" s="1"/>
  <c r="H92" i="11"/>
  <c r="H91" i="11" s="1"/>
  <c r="I90" i="11" s="1"/>
  <c r="I82" i="11"/>
  <c r="I81" i="11" s="1"/>
  <c r="J80" i="11" s="1"/>
  <c r="H102" i="11"/>
  <c r="H101" i="11" s="1"/>
  <c r="I100" i="11" s="1"/>
  <c r="H97" i="11"/>
  <c r="H96" i="11" s="1"/>
  <c r="I95" i="11" s="1"/>
  <c r="D16" i="6"/>
  <c r="D17" i="6" s="1"/>
  <c r="F98" i="3"/>
  <c r="I77" i="11"/>
  <c r="I76" i="11" s="1"/>
  <c r="J75" i="11" s="1"/>
  <c r="H31" i="3"/>
  <c r="H51" i="3" s="1"/>
  <c r="I30" i="3"/>
  <c r="E105" i="5"/>
  <c r="E106" i="5" s="1"/>
  <c r="F15" i="10" s="1"/>
  <c r="M105" i="5"/>
  <c r="M106" i="5" s="1"/>
  <c r="N15" i="10" s="1"/>
  <c r="D105" i="5"/>
  <c r="D106" i="5" s="1"/>
  <c r="E15" i="10" s="1"/>
  <c r="J105" i="5"/>
  <c r="J106" i="5" s="1"/>
  <c r="K15" i="10" s="1"/>
  <c r="I107" i="11"/>
  <c r="I106" i="11" s="1"/>
  <c r="J105" i="11" s="1"/>
  <c r="K38" i="3"/>
  <c r="J39" i="3"/>
  <c r="J52" i="3" s="1"/>
  <c r="L21" i="13"/>
  <c r="I24" i="3"/>
  <c r="J23" i="3"/>
  <c r="H54" i="11"/>
  <c r="I52" i="11"/>
  <c r="G105" i="5"/>
  <c r="G106" i="5" s="1"/>
  <c r="H15" i="10" s="1"/>
  <c r="H10" i="3"/>
  <c r="I9" i="3"/>
  <c r="M5" i="12"/>
  <c r="J21" i="13"/>
  <c r="I105" i="5"/>
  <c r="I106" i="5" s="1"/>
  <c r="J15" i="10" s="1"/>
  <c r="H21" i="13"/>
  <c r="D62" i="12"/>
  <c r="D63" i="12" s="1"/>
  <c r="D153" i="11"/>
  <c r="E21" i="13"/>
  <c r="I31" i="11"/>
  <c r="J29" i="11"/>
  <c r="I21" i="13"/>
  <c r="I17" i="3"/>
  <c r="J16" i="3"/>
  <c r="M15" i="9"/>
  <c r="L84" i="5"/>
  <c r="L86" i="5" s="1"/>
  <c r="L101" i="5" s="1"/>
  <c r="L103" i="5" s="1"/>
  <c r="N21" i="13"/>
  <c r="N73" i="5"/>
  <c r="B75" i="5"/>
  <c r="E109" i="11"/>
  <c r="E149" i="11" s="1"/>
  <c r="E151" i="11" s="1"/>
  <c r="E71" i="11"/>
  <c r="G53" i="3"/>
  <c r="H105" i="5"/>
  <c r="H106" i="5" s="1"/>
  <c r="I15" i="10" s="1"/>
  <c r="F21" i="13"/>
  <c r="S121" i="11" l="1"/>
  <c r="S120" i="11" s="1"/>
  <c r="T119" i="11" s="1"/>
  <c r="S141" i="11"/>
  <c r="S140" i="11" s="1"/>
  <c r="T139" i="11" s="1"/>
  <c r="S136" i="11"/>
  <c r="S135" i="11" s="1"/>
  <c r="T134" i="11"/>
  <c r="S131" i="11"/>
  <c r="S130" i="11" s="1"/>
  <c r="T129" i="11"/>
  <c r="R124" i="11"/>
  <c r="K105" i="5"/>
  <c r="K106" i="5" s="1"/>
  <c r="L15" i="10" s="1"/>
  <c r="L21" i="14" s="1"/>
  <c r="Q21" i="11"/>
  <c r="R19" i="11"/>
  <c r="J47" i="11"/>
  <c r="I49" i="11"/>
  <c r="H33" i="11"/>
  <c r="J24" i="11"/>
  <c r="I26" i="11"/>
  <c r="I11" i="11"/>
  <c r="J9" i="11"/>
  <c r="L14" i="11"/>
  <c r="K16" i="11"/>
  <c r="D34" i="4"/>
  <c r="D41" i="4" s="1"/>
  <c r="D23" i="4"/>
  <c r="D26" i="4" s="1"/>
  <c r="D5" i="8" s="1"/>
  <c r="D28" i="4"/>
  <c r="D22" i="8" s="1"/>
  <c r="D28" i="6"/>
  <c r="D30" i="6" s="1"/>
  <c r="D36" i="6" s="1"/>
  <c r="J107" i="11"/>
  <c r="J106" i="11" s="1"/>
  <c r="K105" i="11" s="1"/>
  <c r="I97" i="11"/>
  <c r="I96" i="11" s="1"/>
  <c r="J95" i="11" s="1"/>
  <c r="I102" i="11"/>
  <c r="I101" i="11" s="1"/>
  <c r="J100" i="11" s="1"/>
  <c r="J82" i="11"/>
  <c r="J81" i="11" s="1"/>
  <c r="K80" i="11" s="1"/>
  <c r="I92" i="11"/>
  <c r="I91" i="11" s="1"/>
  <c r="J90" i="11" s="1"/>
  <c r="F21" i="14"/>
  <c r="J77" i="11"/>
  <c r="J76" i="11" s="1"/>
  <c r="K75" i="11" s="1"/>
  <c r="J87" i="11"/>
  <c r="J86" i="11" s="1"/>
  <c r="K85" i="11" s="1"/>
  <c r="J21" i="14"/>
  <c r="E21" i="14"/>
  <c r="K21" i="14"/>
  <c r="H48" i="3"/>
  <c r="H53" i="3" s="1"/>
  <c r="N21" i="14"/>
  <c r="I49" i="3"/>
  <c r="I143" i="11"/>
  <c r="C16" i="4"/>
  <c r="E110" i="11"/>
  <c r="F70" i="11"/>
  <c r="J17" i="3"/>
  <c r="J49" i="3" s="1"/>
  <c r="K16" i="3"/>
  <c r="E6" i="4"/>
  <c r="R98" i="3"/>
  <c r="B77" i="5"/>
  <c r="I50" i="3"/>
  <c r="D83" i="12"/>
  <c r="K39" i="3"/>
  <c r="K52" i="3" s="1"/>
  <c r="L38" i="3"/>
  <c r="I21" i="14"/>
  <c r="H21" i="14"/>
  <c r="E60" i="12"/>
  <c r="I10" i="3"/>
  <c r="I48" i="3" s="1"/>
  <c r="J9" i="3"/>
  <c r="H62" i="11"/>
  <c r="L105" i="5"/>
  <c r="L106" i="5" s="1"/>
  <c r="M15" i="10" s="1"/>
  <c r="I31" i="3"/>
  <c r="J30" i="3"/>
  <c r="J52" i="11"/>
  <c r="I54" i="11"/>
  <c r="J24" i="3"/>
  <c r="J50" i="3" s="1"/>
  <c r="K23" i="3"/>
  <c r="J31" i="11"/>
  <c r="K29" i="11"/>
  <c r="E16" i="6"/>
  <c r="E17" i="6" s="1"/>
  <c r="G98" i="3"/>
  <c r="M21" i="13"/>
  <c r="N5" i="12"/>
  <c r="T121" i="11" l="1"/>
  <c r="T120" i="11" s="1"/>
  <c r="U119" i="11" s="1"/>
  <c r="T141" i="11"/>
  <c r="T140" i="11" s="1"/>
  <c r="U139" i="11" s="1"/>
  <c r="T136" i="11"/>
  <c r="T135" i="11" s="1"/>
  <c r="U134" i="11" s="1"/>
  <c r="T131" i="11"/>
  <c r="T130" i="11" s="1"/>
  <c r="U129" i="11" s="1"/>
  <c r="R126" i="11"/>
  <c r="R125" i="11" s="1"/>
  <c r="R144" i="11" s="1"/>
  <c r="S124" i="11"/>
  <c r="R21" i="11"/>
  <c r="S19" i="11"/>
  <c r="K47" i="11"/>
  <c r="J49" i="11"/>
  <c r="I33" i="11"/>
  <c r="K24" i="11"/>
  <c r="J26" i="11"/>
  <c r="J143" i="11"/>
  <c r="K9" i="11"/>
  <c r="J11" i="11"/>
  <c r="L16" i="11"/>
  <c r="M14" i="11"/>
  <c r="B78" i="5"/>
  <c r="N78" i="5" s="1"/>
  <c r="M21" i="14"/>
  <c r="J102" i="11"/>
  <c r="J101" i="11" s="1"/>
  <c r="K100" i="11" s="1"/>
  <c r="K87" i="11"/>
  <c r="K86" i="11" s="1"/>
  <c r="L85" i="11" s="1"/>
  <c r="J92" i="11"/>
  <c r="J91" i="11" s="1"/>
  <c r="K90" i="11" s="1"/>
  <c r="J97" i="11"/>
  <c r="J96" i="11" s="1"/>
  <c r="K95" i="11" s="1"/>
  <c r="K107" i="11"/>
  <c r="K106" i="11" s="1"/>
  <c r="L105" i="11" s="1"/>
  <c r="K24" i="3"/>
  <c r="K50" i="3" s="1"/>
  <c r="L23" i="3"/>
  <c r="K82" i="11"/>
  <c r="K81" i="11" s="1"/>
  <c r="L80" i="11" s="1"/>
  <c r="C19" i="4"/>
  <c r="E61" i="12"/>
  <c r="J54" i="11"/>
  <c r="K52" i="11"/>
  <c r="J31" i="3"/>
  <c r="J51" i="3" s="1"/>
  <c r="K30" i="3"/>
  <c r="S98" i="3"/>
  <c r="F6" i="4"/>
  <c r="D15" i="12"/>
  <c r="D11" i="12"/>
  <c r="D14" i="12" s="1"/>
  <c r="E38" i="12" s="1"/>
  <c r="D8" i="12"/>
  <c r="D8" i="8"/>
  <c r="E111" i="11"/>
  <c r="E150" i="11"/>
  <c r="O5" i="12"/>
  <c r="C5" i="13" s="1"/>
  <c r="I51" i="3"/>
  <c r="I53" i="3" s="1"/>
  <c r="F73" i="3"/>
  <c r="F104" i="3"/>
  <c r="E9" i="4"/>
  <c r="D29" i="12"/>
  <c r="D32" i="12" s="1"/>
  <c r="D26" i="8"/>
  <c r="K17" i="3"/>
  <c r="K49" i="3" s="1"/>
  <c r="L16" i="3"/>
  <c r="F72" i="11"/>
  <c r="L39" i="3"/>
  <c r="L52" i="3" s="1"/>
  <c r="M38" i="3"/>
  <c r="K77" i="11"/>
  <c r="K76" i="11" s="1"/>
  <c r="L75" i="11" s="1"/>
  <c r="L29" i="11"/>
  <c r="K31" i="11"/>
  <c r="I62" i="11"/>
  <c r="H98" i="3"/>
  <c r="F16" i="6"/>
  <c r="F17" i="6" s="1"/>
  <c r="D40" i="6"/>
  <c r="D42" i="6" s="1"/>
  <c r="J10" i="3"/>
  <c r="J48" i="3" s="1"/>
  <c r="K9" i="3"/>
  <c r="D44" i="4"/>
  <c r="D46" i="4"/>
  <c r="U121" i="11" l="1"/>
  <c r="U120" i="11" s="1"/>
  <c r="V119" i="11" s="1"/>
  <c r="U141" i="11"/>
  <c r="U140" i="11" s="1"/>
  <c r="V139" i="11" s="1"/>
  <c r="U136" i="11"/>
  <c r="U135" i="11" s="1"/>
  <c r="V134" i="11"/>
  <c r="U131" i="11"/>
  <c r="U130" i="11" s="1"/>
  <c r="V129" i="11" s="1"/>
  <c r="S126" i="11"/>
  <c r="S125" i="11" s="1"/>
  <c r="S144" i="11" s="1"/>
  <c r="J53" i="3"/>
  <c r="H16" i="6" s="1"/>
  <c r="H17" i="6" s="1"/>
  <c r="S21" i="11"/>
  <c r="T19" i="11"/>
  <c r="F9" i="4"/>
  <c r="F16" i="4" s="1"/>
  <c r="F19" i="4" s="1"/>
  <c r="F21" i="4" s="1"/>
  <c r="L47" i="11"/>
  <c r="K49" i="11"/>
  <c r="J33" i="11"/>
  <c r="L24" i="11"/>
  <c r="K26" i="11"/>
  <c r="B84" i="5"/>
  <c r="N84" i="5" s="1"/>
  <c r="L9" i="11"/>
  <c r="K11" i="11"/>
  <c r="C15" i="9"/>
  <c r="C21" i="13" s="1"/>
  <c r="J62" i="11"/>
  <c r="M16" i="11"/>
  <c r="N14" i="11"/>
  <c r="O14" i="11" s="1"/>
  <c r="D48" i="4"/>
  <c r="D57" i="4" s="1"/>
  <c r="D22" i="9" s="1"/>
  <c r="L77" i="11"/>
  <c r="L76" i="11" s="1"/>
  <c r="M75" i="11" s="1"/>
  <c r="D45" i="6"/>
  <c r="D47" i="6" s="1"/>
  <c r="D10" i="8" s="1"/>
  <c r="D18" i="12" s="1"/>
  <c r="K102" i="11"/>
  <c r="K101" i="11" s="1"/>
  <c r="L100" i="11" s="1"/>
  <c r="G104" i="3"/>
  <c r="L82" i="11"/>
  <c r="L81" i="11" s="1"/>
  <c r="M80" i="11" s="1"/>
  <c r="K92" i="11"/>
  <c r="K91" i="11" s="1"/>
  <c r="L90" i="11" s="1"/>
  <c r="M29" i="11"/>
  <c r="L31" i="11"/>
  <c r="G73" i="3"/>
  <c r="L52" i="11"/>
  <c r="K54" i="11"/>
  <c r="K10" i="3"/>
  <c r="K48" i="3" s="1"/>
  <c r="L9" i="3"/>
  <c r="D10" i="12"/>
  <c r="E37" i="12" s="1"/>
  <c r="L107" i="11"/>
  <c r="L106" i="11" s="1"/>
  <c r="M105" i="11" s="1"/>
  <c r="K97" i="11"/>
  <c r="K96" i="11" s="1"/>
  <c r="L95" i="11" s="1"/>
  <c r="E16" i="4"/>
  <c r="N10" i="16"/>
  <c r="D5" i="13"/>
  <c r="C21" i="4"/>
  <c r="E62" i="12"/>
  <c r="E63" i="12" s="1"/>
  <c r="E153" i="11"/>
  <c r="L87" i="11"/>
  <c r="L86" i="11" s="1"/>
  <c r="M85" i="11" s="1"/>
  <c r="F109" i="11"/>
  <c r="F149" i="11" s="1"/>
  <c r="F71" i="11"/>
  <c r="M16" i="3"/>
  <c r="L17" i="3"/>
  <c r="L49" i="3" s="1"/>
  <c r="G16" i="6"/>
  <c r="G17" i="6" s="1"/>
  <c r="I98" i="3"/>
  <c r="T98" i="3"/>
  <c r="G6" i="4"/>
  <c r="G9" i="4" s="1"/>
  <c r="G16" i="4" s="1"/>
  <c r="K31" i="3"/>
  <c r="L30" i="3"/>
  <c r="G74" i="3"/>
  <c r="G75" i="3"/>
  <c r="M39" i="3"/>
  <c r="M52" i="3" s="1"/>
  <c r="N38" i="3"/>
  <c r="M23" i="3"/>
  <c r="L24" i="3"/>
  <c r="L50" i="3" s="1"/>
  <c r="K143" i="11"/>
  <c r="H73" i="3" l="1"/>
  <c r="I74" i="3" s="1"/>
  <c r="V121" i="11"/>
  <c r="V120" i="11" s="1"/>
  <c r="W119" i="11" s="1"/>
  <c r="V141" i="11"/>
  <c r="V140" i="11" s="1"/>
  <c r="W139" i="11"/>
  <c r="V136" i="11"/>
  <c r="V135" i="11" s="1"/>
  <c r="W134" i="11" s="1"/>
  <c r="V131" i="11"/>
  <c r="V130" i="11" s="1"/>
  <c r="W129" i="11" s="1"/>
  <c r="T124" i="11"/>
  <c r="J98" i="3"/>
  <c r="V98" i="3" s="1"/>
  <c r="P14" i="11"/>
  <c r="O16" i="11"/>
  <c r="T21" i="11"/>
  <c r="U19" i="11"/>
  <c r="H74" i="3"/>
  <c r="H75" i="3"/>
  <c r="B86" i="5"/>
  <c r="B101" i="5" s="1"/>
  <c r="B103" i="5" s="1"/>
  <c r="O15" i="9"/>
  <c r="C15" i="15" s="1"/>
  <c r="K33" i="11"/>
  <c r="M47" i="11"/>
  <c r="L49" i="11"/>
  <c r="M24" i="11"/>
  <c r="L26" i="11"/>
  <c r="M9" i="11"/>
  <c r="L11" i="11"/>
  <c r="K62" i="11"/>
  <c r="N16" i="11"/>
  <c r="D50" i="4"/>
  <c r="D52" i="4" s="1"/>
  <c r="D61" i="4"/>
  <c r="D68" i="4" s="1"/>
  <c r="D71" i="4" s="1"/>
  <c r="D55" i="6"/>
  <c r="D16" i="12"/>
  <c r="D11" i="8"/>
  <c r="D13" i="8" s="1"/>
  <c r="D27" i="8" s="1"/>
  <c r="M87" i="11"/>
  <c r="M86" i="11" s="1"/>
  <c r="N85" i="11" s="1"/>
  <c r="F23" i="4"/>
  <c r="F26" i="4" s="1"/>
  <c r="F5" i="8" s="1"/>
  <c r="F28" i="4"/>
  <c r="F22" i="8" s="1"/>
  <c r="F34" i="4"/>
  <c r="F41" i="4" s="1"/>
  <c r="F28" i="6"/>
  <c r="F30" i="6" s="1"/>
  <c r="F36" i="6" s="1"/>
  <c r="M77" i="11"/>
  <c r="M76" i="11" s="1"/>
  <c r="N75" i="11" s="1"/>
  <c r="L31" i="3"/>
  <c r="L51" i="3" s="1"/>
  <c r="M30" i="3"/>
  <c r="E19" i="4"/>
  <c r="E21" i="4" s="1"/>
  <c r="F60" i="12"/>
  <c r="L10" i="3"/>
  <c r="L48" i="3" s="1"/>
  <c r="M9" i="3"/>
  <c r="L97" i="11"/>
  <c r="L96" i="11" s="1"/>
  <c r="M95" i="11" s="1"/>
  <c r="G19" i="4"/>
  <c r="G21" i="4" s="1"/>
  <c r="L102" i="11"/>
  <c r="L101" i="11" s="1"/>
  <c r="M100" i="11" s="1"/>
  <c r="H104" i="3"/>
  <c r="N29" i="11"/>
  <c r="M31" i="11"/>
  <c r="K51" i="3"/>
  <c r="K53" i="3" s="1"/>
  <c r="D29" i="13"/>
  <c r="D32" i="13" s="1"/>
  <c r="D26" i="9"/>
  <c r="D19" i="12"/>
  <c r="E39" i="12" s="1"/>
  <c r="C28" i="4"/>
  <c r="C22" i="8" s="1"/>
  <c r="C26" i="8" s="1"/>
  <c r="C34" i="4"/>
  <c r="C41" i="4" s="1"/>
  <c r="C28" i="6"/>
  <c r="C23" i="4"/>
  <c r="C26" i="4" s="1"/>
  <c r="M82" i="11"/>
  <c r="M81" i="11" s="1"/>
  <c r="M52" i="11"/>
  <c r="L54" i="11"/>
  <c r="N39" i="3"/>
  <c r="N52" i="3" s="1"/>
  <c r="O38" i="3"/>
  <c r="U98" i="3"/>
  <c r="H6" i="4"/>
  <c r="N23" i="3"/>
  <c r="M24" i="3"/>
  <c r="M50" i="3" s="1"/>
  <c r="N16" i="3"/>
  <c r="M17" i="3"/>
  <c r="M49" i="3" s="1"/>
  <c r="L143" i="11"/>
  <c r="E83" i="12"/>
  <c r="L92" i="11"/>
  <c r="L91" i="11" s="1"/>
  <c r="M90" i="11" s="1"/>
  <c r="M107" i="11"/>
  <c r="M106" i="11" s="1"/>
  <c r="N105" i="11" s="1"/>
  <c r="F110" i="11"/>
  <c r="G70" i="11"/>
  <c r="O10" i="16"/>
  <c r="E5" i="13"/>
  <c r="I75" i="3" l="1"/>
  <c r="I104" i="3"/>
  <c r="J104" i="3"/>
  <c r="W121" i="11"/>
  <c r="W120" i="11" s="1"/>
  <c r="X119" i="11" s="1"/>
  <c r="W141" i="11"/>
  <c r="W140" i="11" s="1"/>
  <c r="X139" i="11" s="1"/>
  <c r="W136" i="11"/>
  <c r="W135" i="11" s="1"/>
  <c r="X134" i="11" s="1"/>
  <c r="W131" i="11"/>
  <c r="W130" i="11" s="1"/>
  <c r="X129" i="11" s="1"/>
  <c r="T126" i="11"/>
  <c r="T125" i="11" s="1"/>
  <c r="T144" i="11" s="1"/>
  <c r="I6" i="4"/>
  <c r="I9" i="4" s="1"/>
  <c r="I16" i="4" s="1"/>
  <c r="I19" i="4" s="1"/>
  <c r="I21" i="4" s="1"/>
  <c r="D75" i="8"/>
  <c r="E75" i="8"/>
  <c r="P16" i="11"/>
  <c r="Q14" i="11"/>
  <c r="V19" i="11"/>
  <c r="U21" i="11"/>
  <c r="N80" i="11"/>
  <c r="N81" i="11"/>
  <c r="N86" i="5"/>
  <c r="L33" i="11"/>
  <c r="N47" i="11"/>
  <c r="M49" i="11"/>
  <c r="N24" i="11"/>
  <c r="M26" i="11"/>
  <c r="L62" i="11"/>
  <c r="M11" i="11"/>
  <c r="N9" i="11"/>
  <c r="O9" i="11" s="1"/>
  <c r="D55" i="4"/>
  <c r="D5" i="9" s="1"/>
  <c r="D15" i="13" s="1"/>
  <c r="D73" i="4"/>
  <c r="D75" i="4" s="1"/>
  <c r="D79" i="6" s="1"/>
  <c r="J73" i="3"/>
  <c r="D30" i="8"/>
  <c r="N107" i="11"/>
  <c r="N106" i="11" s="1"/>
  <c r="O105" i="11" s="1"/>
  <c r="G23" i="4"/>
  <c r="G26" i="4" s="1"/>
  <c r="G5" i="8" s="1"/>
  <c r="G28" i="6"/>
  <c r="G30" i="6" s="1"/>
  <c r="G36" i="6" s="1"/>
  <c r="G28" i="4"/>
  <c r="G22" i="8" s="1"/>
  <c r="G34" i="4"/>
  <c r="G41" i="4" s="1"/>
  <c r="O16" i="3"/>
  <c r="N17" i="3"/>
  <c r="N49" i="3" s="1"/>
  <c r="C5" i="8"/>
  <c r="F61" i="12"/>
  <c r="F15" i="12"/>
  <c r="F11" i="12"/>
  <c r="F14" i="12" s="1"/>
  <c r="G38" i="12" s="1"/>
  <c r="F8" i="12"/>
  <c r="F8" i="8"/>
  <c r="O39" i="3"/>
  <c r="P38" i="3"/>
  <c r="C30" i="6"/>
  <c r="F40" i="6"/>
  <c r="F42" i="6" s="1"/>
  <c r="N101" i="5"/>
  <c r="B105" i="5"/>
  <c r="B106" i="5" s="1"/>
  <c r="M31" i="3"/>
  <c r="M51" i="3" s="1"/>
  <c r="N30" i="3"/>
  <c r="N24" i="3"/>
  <c r="N50" i="3" s="1"/>
  <c r="O23" i="3"/>
  <c r="L53" i="3"/>
  <c r="G72" i="11"/>
  <c r="M102" i="11"/>
  <c r="M101" i="11" s="1"/>
  <c r="N100" i="11" s="1"/>
  <c r="M143" i="11"/>
  <c r="F29" i="12"/>
  <c r="F32" i="12" s="1"/>
  <c r="F26" i="8"/>
  <c r="I16" i="6"/>
  <c r="I17" i="6" s="1"/>
  <c r="K98" i="3"/>
  <c r="M10" i="3"/>
  <c r="M48" i="3" s="1"/>
  <c r="N9" i="3"/>
  <c r="P10" i="16"/>
  <c r="F5" i="13"/>
  <c r="N77" i="11"/>
  <c r="N76" i="11" s="1"/>
  <c r="O75" i="11" s="1"/>
  <c r="F111" i="11"/>
  <c r="F150" i="11"/>
  <c r="I106" i="3"/>
  <c r="I80" i="3" s="1"/>
  <c r="J106" i="3"/>
  <c r="J80" i="3" s="1"/>
  <c r="I73" i="3"/>
  <c r="F44" i="4"/>
  <c r="F46" i="4"/>
  <c r="H9" i="4"/>
  <c r="N87" i="11"/>
  <c r="N86" i="11" s="1"/>
  <c r="O85" i="11" s="1"/>
  <c r="E23" i="4"/>
  <c r="E26" i="4" s="1"/>
  <c r="E5" i="8" s="1"/>
  <c r="E28" i="4"/>
  <c r="E22" i="8" s="1"/>
  <c r="F71" i="8" s="1"/>
  <c r="E28" i="6"/>
  <c r="E30" i="6" s="1"/>
  <c r="E36" i="6" s="1"/>
  <c r="E34" i="4"/>
  <c r="E41" i="4" s="1"/>
  <c r="M97" i="11"/>
  <c r="M96" i="11" s="1"/>
  <c r="N95" i="11" s="1"/>
  <c r="C29" i="12"/>
  <c r="C32" i="12" s="1"/>
  <c r="E71" i="8"/>
  <c r="D71" i="8"/>
  <c r="M92" i="11"/>
  <c r="M91" i="11" s="1"/>
  <c r="N90" i="11" s="1"/>
  <c r="N52" i="11"/>
  <c r="M54" i="11"/>
  <c r="D35" i="12"/>
  <c r="O29" i="11"/>
  <c r="N31" i="11"/>
  <c r="O107" i="11" l="1"/>
  <c r="O106" i="11" s="1"/>
  <c r="P105" i="11"/>
  <c r="K75" i="3"/>
  <c r="K74" i="3"/>
  <c r="K81" i="3"/>
  <c r="K82" i="3"/>
  <c r="O87" i="11"/>
  <c r="O86" i="11" s="1"/>
  <c r="P85" i="11"/>
  <c r="O80" i="11"/>
  <c r="X121" i="11"/>
  <c r="X120" i="11" s="1"/>
  <c r="Y119" i="11" s="1"/>
  <c r="X141" i="11"/>
  <c r="X140" i="11" s="1"/>
  <c r="Y139" i="11"/>
  <c r="X136" i="11"/>
  <c r="X135" i="11" s="1"/>
  <c r="Y134" i="11" s="1"/>
  <c r="X131" i="11"/>
  <c r="X130" i="11" s="1"/>
  <c r="Y129" i="11" s="1"/>
  <c r="U124" i="11"/>
  <c r="J74" i="3"/>
  <c r="J75" i="3"/>
  <c r="J81" i="3"/>
  <c r="J82" i="3"/>
  <c r="O11" i="11"/>
  <c r="P9" i="11"/>
  <c r="Q16" i="11"/>
  <c r="R14" i="11"/>
  <c r="W19" i="11"/>
  <c r="V21" i="11"/>
  <c r="M33" i="11"/>
  <c r="N49" i="11"/>
  <c r="O24" i="11"/>
  <c r="N26" i="11"/>
  <c r="N143" i="11"/>
  <c r="N11" i="11"/>
  <c r="D8" i="9"/>
  <c r="D8" i="13"/>
  <c r="D10" i="13" s="1"/>
  <c r="E37" i="13" s="1"/>
  <c r="D11" i="13"/>
  <c r="D14" i="13" s="1"/>
  <c r="E38" i="13" s="1"/>
  <c r="D86" i="4"/>
  <c r="D22" i="10" s="1"/>
  <c r="D29" i="14" s="1"/>
  <c r="D32" i="14" s="1"/>
  <c r="D77" i="4"/>
  <c r="D78" i="4" s="1"/>
  <c r="F48" i="4"/>
  <c r="F57" i="4" s="1"/>
  <c r="F22" i="9" s="1"/>
  <c r="G71" i="8"/>
  <c r="N92" i="11"/>
  <c r="N91" i="11" s="1"/>
  <c r="O90" i="11" s="1"/>
  <c r="N97" i="11"/>
  <c r="N96" i="11" s="1"/>
  <c r="O95" i="11" s="1"/>
  <c r="C15" i="10"/>
  <c r="N106" i="5"/>
  <c r="I28" i="4"/>
  <c r="I22" i="8" s="1"/>
  <c r="I23" i="4"/>
  <c r="I26" i="4" s="1"/>
  <c r="I5" i="8" s="1"/>
  <c r="I28" i="6"/>
  <c r="I30" i="6" s="1"/>
  <c r="I36" i="6" s="1"/>
  <c r="I34" i="4"/>
  <c r="I41" i="4" s="1"/>
  <c r="G29" i="12"/>
  <c r="G32" i="12" s="1"/>
  <c r="G26" i="8"/>
  <c r="F10" i="12"/>
  <c r="G37" i="12" s="1"/>
  <c r="G109" i="11"/>
  <c r="G149" i="11" s="1"/>
  <c r="G71" i="11"/>
  <c r="E44" i="4"/>
  <c r="E46" i="4"/>
  <c r="E40" i="6"/>
  <c r="E42" i="6" s="1"/>
  <c r="O30" i="3"/>
  <c r="N31" i="3"/>
  <c r="N51" i="3" s="1"/>
  <c r="F45" i="6"/>
  <c r="F47" i="6" s="1"/>
  <c r="F10" i="8" s="1"/>
  <c r="H16" i="4"/>
  <c r="G44" i="4"/>
  <c r="G46" i="4"/>
  <c r="M53" i="3"/>
  <c r="E15" i="12"/>
  <c r="E11" i="12"/>
  <c r="E14" i="12" s="1"/>
  <c r="F38" i="12" s="1"/>
  <c r="E8" i="12"/>
  <c r="E8" i="8"/>
  <c r="P29" i="11"/>
  <c r="O31" i="11"/>
  <c r="C36" i="6"/>
  <c r="W98" i="3"/>
  <c r="J6" i="4"/>
  <c r="N102" i="11"/>
  <c r="N101" i="11" s="1"/>
  <c r="O100" i="11" s="1"/>
  <c r="G15" i="12"/>
  <c r="G11" i="12"/>
  <c r="G14" i="12" s="1"/>
  <c r="H38" i="12" s="1"/>
  <c r="G8" i="8"/>
  <c r="G8" i="12"/>
  <c r="O77" i="11"/>
  <c r="O76" i="11" s="1"/>
  <c r="P75" i="11" s="1"/>
  <c r="E29" i="12"/>
  <c r="E32" i="12" s="1"/>
  <c r="E26" i="8"/>
  <c r="O52" i="3"/>
  <c r="P39" i="3"/>
  <c r="F62" i="12"/>
  <c r="F63" i="12" s="1"/>
  <c r="F153" i="11"/>
  <c r="G40" i="6"/>
  <c r="G42" i="6" s="1"/>
  <c r="M62" i="11"/>
  <c r="J16" i="6"/>
  <c r="J17" i="6" s="1"/>
  <c r="L98" i="3"/>
  <c r="C15" i="12"/>
  <c r="C11" i="12"/>
  <c r="C8" i="12"/>
  <c r="H54" i="8"/>
  <c r="G54" i="8"/>
  <c r="E54" i="8"/>
  <c r="F54" i="8"/>
  <c r="C8" i="8"/>
  <c r="D54" i="8"/>
  <c r="Q10" i="16"/>
  <c r="G5" i="13"/>
  <c r="P23" i="3"/>
  <c r="O24" i="3"/>
  <c r="N54" i="11"/>
  <c r="O9" i="3"/>
  <c r="N10" i="3"/>
  <c r="N48" i="3" s="1"/>
  <c r="H71" i="8"/>
  <c r="C46" i="4"/>
  <c r="C44" i="4"/>
  <c r="P16" i="3"/>
  <c r="O17" i="3"/>
  <c r="O102" i="11" l="1"/>
  <c r="O101" i="11" s="1"/>
  <c r="P100" i="11"/>
  <c r="O97" i="11"/>
  <c r="O96" i="11" s="1"/>
  <c r="P95" i="11"/>
  <c r="P107" i="11"/>
  <c r="P106" i="11" s="1"/>
  <c r="Q105" i="11"/>
  <c r="K104" i="3"/>
  <c r="P87" i="11"/>
  <c r="P86" i="11" s="1"/>
  <c r="Q85" i="11" s="1"/>
  <c r="O92" i="11"/>
  <c r="O91" i="11" s="1"/>
  <c r="P90" i="11"/>
  <c r="P92" i="11" s="1"/>
  <c r="P91" i="11" s="1"/>
  <c r="Q90" i="11" s="1"/>
  <c r="O82" i="11"/>
  <c r="O81" i="11" s="1"/>
  <c r="P80" i="11" s="1"/>
  <c r="P82" i="11" s="1"/>
  <c r="P81" i="11" s="1"/>
  <c r="Q80" i="11" s="1"/>
  <c r="Y121" i="11"/>
  <c r="Y120" i="11" s="1"/>
  <c r="Z119" i="11" s="1"/>
  <c r="Y141" i="11"/>
  <c r="Y140" i="11" s="1"/>
  <c r="Z139" i="11" s="1"/>
  <c r="Y136" i="11"/>
  <c r="Y135" i="11" s="1"/>
  <c r="Z134" i="11" s="1"/>
  <c r="Y131" i="11"/>
  <c r="Y130" i="11" s="1"/>
  <c r="Z129" i="11" s="1"/>
  <c r="U126" i="11"/>
  <c r="U125" i="11" s="1"/>
  <c r="U144" i="11" s="1"/>
  <c r="R16" i="11"/>
  <c r="S14" i="11"/>
  <c r="P11" i="11"/>
  <c r="Q9" i="11"/>
  <c r="W21" i="11"/>
  <c r="X19" i="11"/>
  <c r="N33" i="11"/>
  <c r="P24" i="11"/>
  <c r="O26" i="11"/>
  <c r="O33" i="11" s="1"/>
  <c r="N62" i="11"/>
  <c r="O143" i="11"/>
  <c r="F50" i="4"/>
  <c r="F52" i="4" s="1"/>
  <c r="F55" i="4" s="1"/>
  <c r="F5" i="9" s="1"/>
  <c r="F11" i="13" s="1"/>
  <c r="F14" i="13" s="1"/>
  <c r="G38" i="13" s="1"/>
  <c r="F55" i="6"/>
  <c r="F61" i="4"/>
  <c r="F68" i="4" s="1"/>
  <c r="F73" i="4" s="1"/>
  <c r="D26" i="10"/>
  <c r="N53" i="3"/>
  <c r="L16" i="6" s="1"/>
  <c r="L17" i="6" s="1"/>
  <c r="F18" i="12"/>
  <c r="F19" i="12" s="1"/>
  <c r="G39" i="12" s="1"/>
  <c r="F11" i="8"/>
  <c r="F13" i="8" s="1"/>
  <c r="F27" i="8" s="1"/>
  <c r="F30" i="8" s="1"/>
  <c r="E48" i="4"/>
  <c r="E50" i="4" s="1"/>
  <c r="E52" i="4" s="1"/>
  <c r="E55" i="4" s="1"/>
  <c r="E5" i="9" s="1"/>
  <c r="G48" i="4"/>
  <c r="G57" i="4" s="1"/>
  <c r="G22" i="9" s="1"/>
  <c r="D81" i="4"/>
  <c r="D84" i="4" s="1"/>
  <c r="D5" i="10" s="1"/>
  <c r="E45" i="6"/>
  <c r="E47" i="6" s="1"/>
  <c r="E10" i="8" s="1"/>
  <c r="E18" i="12" s="1"/>
  <c r="I8" i="12"/>
  <c r="I11" i="12"/>
  <c r="I14" i="12" s="1"/>
  <c r="J38" i="12" s="1"/>
  <c r="I15" i="12"/>
  <c r="I8" i="8"/>
  <c r="C14" i="12"/>
  <c r="D38" i="12" s="1"/>
  <c r="G45" i="6"/>
  <c r="G47" i="6" s="1"/>
  <c r="G10" i="8" s="1"/>
  <c r="G18" i="12" s="1"/>
  <c r="F16" i="12"/>
  <c r="R10" i="16"/>
  <c r="H5" i="13"/>
  <c r="I29" i="12"/>
  <c r="I32" i="12" s="1"/>
  <c r="I26" i="8"/>
  <c r="X98" i="3"/>
  <c r="K6" i="4"/>
  <c r="K9" i="4" s="1"/>
  <c r="K16" i="4" s="1"/>
  <c r="D16" i="13"/>
  <c r="G110" i="11"/>
  <c r="H70" i="11"/>
  <c r="H19" i="4"/>
  <c r="H21" i="4" s="1"/>
  <c r="P9" i="3"/>
  <c r="O10" i="3"/>
  <c r="J9" i="4"/>
  <c r="P31" i="11"/>
  <c r="Q29" i="11"/>
  <c r="P30" i="3"/>
  <c r="O31" i="3"/>
  <c r="C10" i="12"/>
  <c r="D37" i="12" s="1"/>
  <c r="C48" i="4"/>
  <c r="P77" i="11"/>
  <c r="P76" i="11" s="1"/>
  <c r="Q75" i="11" s="1"/>
  <c r="C40" i="6"/>
  <c r="G10" i="12"/>
  <c r="H37" i="12" s="1"/>
  <c r="F29" i="13"/>
  <c r="F32" i="13" s="1"/>
  <c r="F26" i="9"/>
  <c r="O50" i="3"/>
  <c r="P24" i="3"/>
  <c r="F83" i="12"/>
  <c r="O49" i="3"/>
  <c r="P17" i="3"/>
  <c r="K73" i="3"/>
  <c r="K106" i="3"/>
  <c r="K80" i="3" s="1"/>
  <c r="I46" i="4"/>
  <c r="I44" i="4"/>
  <c r="F75" i="8"/>
  <c r="G75" i="8"/>
  <c r="H75" i="8"/>
  <c r="E57" i="8"/>
  <c r="D57" i="8"/>
  <c r="H57" i="8"/>
  <c r="G57" i="8"/>
  <c r="F57" i="8"/>
  <c r="G60" i="12"/>
  <c r="K16" i="6"/>
  <c r="K17" i="6" s="1"/>
  <c r="M98" i="3"/>
  <c r="C21" i="14"/>
  <c r="O21" i="14" s="1"/>
  <c r="O15" i="10"/>
  <c r="D15" i="15" s="1"/>
  <c r="E10" i="12"/>
  <c r="F37" i="12" s="1"/>
  <c r="I40" i="6"/>
  <c r="I42" i="6" s="1"/>
  <c r="P97" i="11" l="1"/>
  <c r="P96" i="11" s="1"/>
  <c r="Q95" i="11"/>
  <c r="Q97" i="11" s="1"/>
  <c r="Q96" i="11" s="1"/>
  <c r="R95" i="11" s="1"/>
  <c r="L106" i="3"/>
  <c r="L104" i="3"/>
  <c r="Q107" i="11"/>
  <c r="Q106" i="11" s="1"/>
  <c r="R105" i="11"/>
  <c r="P102" i="11"/>
  <c r="P101" i="11" s="1"/>
  <c r="Q100" i="11"/>
  <c r="L82" i="3"/>
  <c r="L81" i="3"/>
  <c r="L75" i="3"/>
  <c r="L74" i="3"/>
  <c r="Q87" i="11"/>
  <c r="Q86" i="11" s="1"/>
  <c r="R85" i="11" s="1"/>
  <c r="Q82" i="11"/>
  <c r="Q81" i="11" s="1"/>
  <c r="R80" i="11" s="1"/>
  <c r="Q92" i="11"/>
  <c r="Q91" i="11" s="1"/>
  <c r="R90" i="11" s="1"/>
  <c r="R92" i="11" s="1"/>
  <c r="R91" i="11" s="1"/>
  <c r="S90" i="11" s="1"/>
  <c r="S92" i="11" s="1"/>
  <c r="S91" i="11" s="1"/>
  <c r="T90" i="11" s="1"/>
  <c r="T92" i="11" s="1"/>
  <c r="T91" i="11" s="1"/>
  <c r="U90" i="11" s="1"/>
  <c r="U92" i="11" s="1"/>
  <c r="U91" i="11" s="1"/>
  <c r="V90" i="11" s="1"/>
  <c r="V92" i="11" s="1"/>
  <c r="V91" i="11" s="1"/>
  <c r="W90" i="11" s="1"/>
  <c r="V124" i="11"/>
  <c r="V126" i="11" s="1"/>
  <c r="V125" i="11" s="1"/>
  <c r="V144" i="11" s="1"/>
  <c r="AA119" i="11"/>
  <c r="Z121" i="11"/>
  <c r="Z120" i="11" s="1"/>
  <c r="Z141" i="11"/>
  <c r="Z140" i="11" s="1"/>
  <c r="AA139" i="11"/>
  <c r="AA134" i="11"/>
  <c r="Z136" i="11"/>
  <c r="Z135" i="11" s="1"/>
  <c r="AA129" i="11"/>
  <c r="Z131" i="11"/>
  <c r="Z130" i="11" s="1"/>
  <c r="Q11" i="11"/>
  <c r="R9" i="11"/>
  <c r="T14" i="11"/>
  <c r="S16" i="11"/>
  <c r="X21" i="11"/>
  <c r="Y19" i="11"/>
  <c r="F8" i="9"/>
  <c r="F71" i="4"/>
  <c r="F75" i="4" s="1"/>
  <c r="F86" i="4" s="1"/>
  <c r="F22" i="10" s="1"/>
  <c r="F15" i="13"/>
  <c r="F8" i="13"/>
  <c r="F10" i="13" s="1"/>
  <c r="G37" i="13" s="1"/>
  <c r="Q24" i="11"/>
  <c r="P26" i="11"/>
  <c r="P33" i="11" s="1"/>
  <c r="N98" i="3"/>
  <c r="Z98" i="3" s="1"/>
  <c r="P143" i="11"/>
  <c r="F35" i="12"/>
  <c r="G61" i="4"/>
  <c r="G68" i="4" s="1"/>
  <c r="G73" i="4" s="1"/>
  <c r="E55" i="6"/>
  <c r="E57" i="4"/>
  <c r="E22" i="9" s="1"/>
  <c r="E29" i="13" s="1"/>
  <c r="E32" i="13" s="1"/>
  <c r="G55" i="6"/>
  <c r="E16" i="12"/>
  <c r="G50" i="4"/>
  <c r="G52" i="4" s="1"/>
  <c r="C16" i="12"/>
  <c r="I48" i="4"/>
  <c r="I50" i="4" s="1"/>
  <c r="I52" i="4" s="1"/>
  <c r="I55" i="4" s="1"/>
  <c r="I5" i="9" s="1"/>
  <c r="D15" i="14"/>
  <c r="D11" i="14"/>
  <c r="D14" i="14" s="1"/>
  <c r="E38" i="14" s="1"/>
  <c r="D8" i="14"/>
  <c r="D10" i="14" s="1"/>
  <c r="E37" i="14" s="1"/>
  <c r="D8" i="10"/>
  <c r="E61" i="4"/>
  <c r="E68" i="4" s="1"/>
  <c r="E73" i="4" s="1"/>
  <c r="E11" i="13"/>
  <c r="E14" i="13" s="1"/>
  <c r="F38" i="13" s="1"/>
  <c r="E8" i="13"/>
  <c r="E15" i="13"/>
  <c r="E8" i="9"/>
  <c r="Q77" i="11"/>
  <c r="Q76" i="11" s="1"/>
  <c r="R75" i="11" s="1"/>
  <c r="H23" i="4"/>
  <c r="H28" i="4"/>
  <c r="H22" i="8" s="1"/>
  <c r="H28" i="6"/>
  <c r="H34" i="4"/>
  <c r="H41" i="4" s="1"/>
  <c r="O51" i="3"/>
  <c r="P31" i="3"/>
  <c r="J16" i="4"/>
  <c r="S10" i="16"/>
  <c r="I5" i="13"/>
  <c r="E19" i="12"/>
  <c r="F39" i="12" s="1"/>
  <c r="H72" i="11"/>
  <c r="E11" i="8"/>
  <c r="E13" i="8" s="1"/>
  <c r="E27" i="8" s="1"/>
  <c r="L73" i="3"/>
  <c r="C42" i="6"/>
  <c r="G19" i="12"/>
  <c r="H39" i="12" s="1"/>
  <c r="I10" i="12"/>
  <c r="J37" i="12" s="1"/>
  <c r="R29" i="11"/>
  <c r="Q31" i="11"/>
  <c r="K19" i="4"/>
  <c r="K21" i="4" s="1"/>
  <c r="G61" i="12"/>
  <c r="I45" i="6"/>
  <c r="I47" i="6" s="1"/>
  <c r="I10" i="8" s="1"/>
  <c r="G111" i="11"/>
  <c r="G150" i="11"/>
  <c r="G16" i="12"/>
  <c r="G29" i="13"/>
  <c r="G32" i="13" s="1"/>
  <c r="G26" i="9"/>
  <c r="O48" i="3"/>
  <c r="P10" i="3"/>
  <c r="Y98" i="3"/>
  <c r="M104" i="3" s="1"/>
  <c r="L6" i="4"/>
  <c r="L9" i="4" s="1"/>
  <c r="L16" i="4" s="1"/>
  <c r="C57" i="4"/>
  <c r="C22" i="9" s="1"/>
  <c r="C55" i="6"/>
  <c r="C50" i="4"/>
  <c r="C61" i="4"/>
  <c r="C68" i="4" s="1"/>
  <c r="G11" i="8"/>
  <c r="G13" i="8" s="1"/>
  <c r="G27" i="8" s="1"/>
  <c r="G30" i="8" s="1"/>
  <c r="L80" i="3"/>
  <c r="N104" i="3" l="1"/>
  <c r="R107" i="11"/>
  <c r="R106" i="11" s="1"/>
  <c r="S105" i="11" s="1"/>
  <c r="S107" i="11" s="1"/>
  <c r="S106" i="11" s="1"/>
  <c r="T105" i="11" s="1"/>
  <c r="T107" i="11" s="1"/>
  <c r="T106" i="11" s="1"/>
  <c r="U105" i="11" s="1"/>
  <c r="U107" i="11" s="1"/>
  <c r="U106" i="11" s="1"/>
  <c r="V105" i="11" s="1"/>
  <c r="V107" i="11" s="1"/>
  <c r="V106" i="11" s="1"/>
  <c r="W105" i="11" s="1"/>
  <c r="W107" i="11" s="1"/>
  <c r="W106" i="11" s="1"/>
  <c r="X105" i="11" s="1"/>
  <c r="X107" i="11" s="1"/>
  <c r="X106" i="11" s="1"/>
  <c r="Y105" i="11" s="1"/>
  <c r="Y107" i="11" s="1"/>
  <c r="Y106" i="11" s="1"/>
  <c r="Z105" i="11" s="1"/>
  <c r="M106" i="3"/>
  <c r="R97" i="11"/>
  <c r="R96" i="11" s="1"/>
  <c r="S95" i="11" s="1"/>
  <c r="S97" i="11" s="1"/>
  <c r="S96" i="11" s="1"/>
  <c r="T95" i="11" s="1"/>
  <c r="T97" i="11" s="1"/>
  <c r="T96" i="11" s="1"/>
  <c r="U95" i="11" s="1"/>
  <c r="U97" i="11" s="1"/>
  <c r="U96" i="11" s="1"/>
  <c r="V95" i="11" s="1"/>
  <c r="V97" i="11" s="1"/>
  <c r="V96" i="11" s="1"/>
  <c r="W95" i="11" s="1"/>
  <c r="W97" i="11" s="1"/>
  <c r="W96" i="11" s="1"/>
  <c r="X95" i="11" s="1"/>
  <c r="X97" i="11" s="1"/>
  <c r="X96" i="11" s="1"/>
  <c r="Y95" i="11" s="1"/>
  <c r="Y97" i="11" s="1"/>
  <c r="Y96" i="11" s="1"/>
  <c r="Z95" i="11" s="1"/>
  <c r="Q102" i="11"/>
  <c r="Q101" i="11" s="1"/>
  <c r="R100" i="11"/>
  <c r="M82" i="3"/>
  <c r="M81" i="3"/>
  <c r="M74" i="3"/>
  <c r="M75" i="3"/>
  <c r="N106" i="3"/>
  <c r="N80" i="3" s="1"/>
  <c r="W92" i="11"/>
  <c r="W91" i="11" s="1"/>
  <c r="X90" i="11" s="1"/>
  <c r="X92" i="11" s="1"/>
  <c r="X91" i="11" s="1"/>
  <c r="Y90" i="11" s="1"/>
  <c r="Y92" i="11" s="1"/>
  <c r="Y91" i="11" s="1"/>
  <c r="Z90" i="11" s="1"/>
  <c r="R87" i="11"/>
  <c r="R86" i="11" s="1"/>
  <c r="S85" i="11" s="1"/>
  <c r="S87" i="11" s="1"/>
  <c r="S86" i="11" s="1"/>
  <c r="T85" i="11" s="1"/>
  <c r="T87" i="11" s="1"/>
  <c r="T86" i="11" s="1"/>
  <c r="U85" i="11" s="1"/>
  <c r="U87" i="11" s="1"/>
  <c r="U86" i="11" s="1"/>
  <c r="V85" i="11" s="1"/>
  <c r="V87" i="11" s="1"/>
  <c r="V86" i="11" s="1"/>
  <c r="W85" i="11" s="1"/>
  <c r="W87" i="11" s="1"/>
  <c r="W86" i="11" s="1"/>
  <c r="X85" i="11" s="1"/>
  <c r="X87" i="11" s="1"/>
  <c r="X86" i="11" s="1"/>
  <c r="Y85" i="11" s="1"/>
  <c r="Y87" i="11" s="1"/>
  <c r="Y86" i="11" s="1"/>
  <c r="Z85" i="11" s="1"/>
  <c r="R82" i="11"/>
  <c r="R81" i="11" s="1"/>
  <c r="S80" i="11" s="1"/>
  <c r="S82" i="11" s="1"/>
  <c r="S81" i="11" s="1"/>
  <c r="T80" i="11" s="1"/>
  <c r="AA121" i="11"/>
  <c r="AA120" i="11" s="1"/>
  <c r="AB119" i="11" s="1"/>
  <c r="AA141" i="11"/>
  <c r="AA140" i="11" s="1"/>
  <c r="AB139" i="11" s="1"/>
  <c r="AA136" i="11"/>
  <c r="AA135" i="11" s="1"/>
  <c r="AB134" i="11" s="1"/>
  <c r="AA131" i="11"/>
  <c r="AA130" i="11" s="1"/>
  <c r="AB129" i="11" s="1"/>
  <c r="W124" i="11"/>
  <c r="T16" i="11"/>
  <c r="U14" i="11"/>
  <c r="R11" i="11"/>
  <c r="S9" i="11"/>
  <c r="M6" i="4"/>
  <c r="M9" i="4" s="1"/>
  <c r="M16" i="4" s="1"/>
  <c r="M19" i="4" s="1"/>
  <c r="M21" i="4" s="1"/>
  <c r="Y21" i="11"/>
  <c r="Z19" i="11"/>
  <c r="R24" i="11"/>
  <c r="Q26" i="11"/>
  <c r="G71" i="4"/>
  <c r="G75" i="4" s="1"/>
  <c r="E26" i="9"/>
  <c r="G35" i="12"/>
  <c r="F77" i="4"/>
  <c r="F78" i="4" s="1"/>
  <c r="F81" i="4" s="1"/>
  <c r="F79" i="6"/>
  <c r="E71" i="4"/>
  <c r="E75" i="4" s="1"/>
  <c r="E86" i="4" s="1"/>
  <c r="E22" i="10" s="1"/>
  <c r="O53" i="3"/>
  <c r="I61" i="4"/>
  <c r="I68" i="4" s="1"/>
  <c r="I73" i="4" s="1"/>
  <c r="I57" i="4"/>
  <c r="I22" i="9" s="1"/>
  <c r="I29" i="13" s="1"/>
  <c r="I32" i="13" s="1"/>
  <c r="I55" i="6"/>
  <c r="G55" i="4"/>
  <c r="G5" i="9" s="1"/>
  <c r="G8" i="13" s="1"/>
  <c r="D16" i="14"/>
  <c r="I16" i="12"/>
  <c r="I18" i="12"/>
  <c r="I11" i="8"/>
  <c r="I13" i="8" s="1"/>
  <c r="I27" i="8" s="1"/>
  <c r="I30" i="8" s="1"/>
  <c r="E30" i="8"/>
  <c r="H29" i="12"/>
  <c r="H32" i="12" s="1"/>
  <c r="H26" i="8"/>
  <c r="J71" i="8"/>
  <c r="I71" i="8"/>
  <c r="S29" i="11"/>
  <c r="R31" i="11"/>
  <c r="T10" i="16"/>
  <c r="J5" i="13"/>
  <c r="G62" i="12"/>
  <c r="G63" i="12" s="1"/>
  <c r="G153" i="11"/>
  <c r="F29" i="14"/>
  <c r="F32" i="14" s="1"/>
  <c r="F26" i="10"/>
  <c r="F16" i="13"/>
  <c r="M73" i="3"/>
  <c r="C45" i="6"/>
  <c r="C47" i="6" s="1"/>
  <c r="C29" i="13"/>
  <c r="C32" i="13" s="1"/>
  <c r="C26" i="9"/>
  <c r="R77" i="11"/>
  <c r="R76" i="11" s="1"/>
  <c r="S75" i="11" s="1"/>
  <c r="H26" i="4"/>
  <c r="K28" i="6"/>
  <c r="K30" i="6" s="1"/>
  <c r="K36" i="6" s="1"/>
  <c r="K23" i="4"/>
  <c r="K26" i="4" s="1"/>
  <c r="K5" i="8" s="1"/>
  <c r="K34" i="4"/>
  <c r="K41" i="4" s="1"/>
  <c r="K28" i="4"/>
  <c r="K22" i="8" s="1"/>
  <c r="J19" i="4"/>
  <c r="J21" i="4" s="1"/>
  <c r="I11" i="13"/>
  <c r="I14" i="13" s="1"/>
  <c r="J38" i="13" s="1"/>
  <c r="I8" i="13"/>
  <c r="I15" i="13"/>
  <c r="I8" i="9"/>
  <c r="C71" i="4"/>
  <c r="C73" i="4"/>
  <c r="H109" i="11"/>
  <c r="H149" i="11" s="1"/>
  <c r="H71" i="11"/>
  <c r="C52" i="4"/>
  <c r="E10" i="13"/>
  <c r="F37" i="13" s="1"/>
  <c r="L19" i="4"/>
  <c r="L21" i="4" s="1"/>
  <c r="E35" i="12"/>
  <c r="Q143" i="11"/>
  <c r="M80" i="3"/>
  <c r="H30" i="6"/>
  <c r="N73" i="3"/>
  <c r="Z97" i="11" l="1"/>
  <c r="Z96" i="11" s="1"/>
  <c r="AA95" i="11"/>
  <c r="Z107" i="11"/>
  <c r="Z106" i="11" s="1"/>
  <c r="AA105" i="11"/>
  <c r="R102" i="11"/>
  <c r="R101" i="11" s="1"/>
  <c r="S100" i="11"/>
  <c r="S102" i="11" s="1"/>
  <c r="S101" i="11" s="1"/>
  <c r="T100" i="11" s="1"/>
  <c r="T102" i="11" s="1"/>
  <c r="T101" i="11" s="1"/>
  <c r="U100" i="11" s="1"/>
  <c r="U102" i="11" s="1"/>
  <c r="U101" i="11" s="1"/>
  <c r="V100" i="11" s="1"/>
  <c r="V102" i="11" s="1"/>
  <c r="V101" i="11" s="1"/>
  <c r="W100" i="11" s="1"/>
  <c r="W102" i="11" s="1"/>
  <c r="W101" i="11" s="1"/>
  <c r="X100" i="11" s="1"/>
  <c r="X102" i="11" s="1"/>
  <c r="X101" i="11" s="1"/>
  <c r="Y100" i="11" s="1"/>
  <c r="Y102" i="11" s="1"/>
  <c r="Y101" i="11" s="1"/>
  <c r="Z100" i="11" s="1"/>
  <c r="O75" i="3"/>
  <c r="O82" i="3"/>
  <c r="N82" i="3"/>
  <c r="N81" i="3"/>
  <c r="N75" i="3"/>
  <c r="N74" i="3"/>
  <c r="Z87" i="11"/>
  <c r="Z86" i="11" s="1"/>
  <c r="AA85" i="11"/>
  <c r="Z92" i="11"/>
  <c r="Z91" i="11" s="1"/>
  <c r="AA90" i="11"/>
  <c r="T82" i="11"/>
  <c r="T81" i="11" s="1"/>
  <c r="U80" i="11" s="1"/>
  <c r="U82" i="11" s="1"/>
  <c r="U81" i="11" s="1"/>
  <c r="V80" i="11" s="1"/>
  <c r="V82" i="11" s="1"/>
  <c r="V81" i="11" s="1"/>
  <c r="W80" i="11" s="1"/>
  <c r="W82" i="11" s="1"/>
  <c r="W81" i="11" s="1"/>
  <c r="X80" i="11" s="1"/>
  <c r="AB121" i="11"/>
  <c r="AB120" i="11" s="1"/>
  <c r="AC119" i="11" s="1"/>
  <c r="AB141" i="11"/>
  <c r="AB140" i="11" s="1"/>
  <c r="AC139" i="11" s="1"/>
  <c r="AB136" i="11"/>
  <c r="AB135" i="11" s="1"/>
  <c r="AC134" i="11" s="1"/>
  <c r="AB131" i="11"/>
  <c r="AB130" i="11" s="1"/>
  <c r="AC129" i="11" s="1"/>
  <c r="W126" i="11"/>
  <c r="W125" i="11" s="1"/>
  <c r="W144" i="11" s="1"/>
  <c r="T9" i="11"/>
  <c r="S11" i="11"/>
  <c r="U16" i="11"/>
  <c r="V14" i="11"/>
  <c r="Z21" i="11"/>
  <c r="AA19" i="11"/>
  <c r="Q33" i="11"/>
  <c r="M16" i="6"/>
  <c r="M17" i="6" s="1"/>
  <c r="P53" i="3"/>
  <c r="R26" i="11"/>
  <c r="S24" i="11"/>
  <c r="G79" i="6"/>
  <c r="G77" i="4"/>
  <c r="G78" i="4" s="1"/>
  <c r="G86" i="4"/>
  <c r="G22" i="10" s="1"/>
  <c r="G26" i="10" s="1"/>
  <c r="O98" i="3"/>
  <c r="L108" i="3" s="1"/>
  <c r="G11" i="13"/>
  <c r="G14" i="13" s="1"/>
  <c r="H38" i="13" s="1"/>
  <c r="I26" i="9"/>
  <c r="E77" i="4"/>
  <c r="E78" i="4" s="1"/>
  <c r="E79" i="6"/>
  <c r="I71" i="4"/>
  <c r="I75" i="4" s="1"/>
  <c r="I79" i="6" s="1"/>
  <c r="G8" i="9"/>
  <c r="G15" i="13"/>
  <c r="F84" i="4"/>
  <c r="F5" i="10" s="1"/>
  <c r="F8" i="14" s="1"/>
  <c r="K8" i="12"/>
  <c r="K15" i="12"/>
  <c r="K11" i="12"/>
  <c r="K14" i="12" s="1"/>
  <c r="L38" i="12" s="1"/>
  <c r="K8" i="8"/>
  <c r="S77" i="11"/>
  <c r="S76" i="11" s="1"/>
  <c r="T75" i="11" s="1"/>
  <c r="J28" i="4"/>
  <c r="J22" i="8" s="1"/>
  <c r="J23" i="4"/>
  <c r="J34" i="4"/>
  <c r="J41" i="4" s="1"/>
  <c r="J28" i="6"/>
  <c r="K44" i="4"/>
  <c r="K46" i="4"/>
  <c r="H44" i="4"/>
  <c r="H46" i="4"/>
  <c r="G10" i="13"/>
  <c r="H37" i="13" s="1"/>
  <c r="C10" i="8"/>
  <c r="G83" i="12"/>
  <c r="I10" i="13"/>
  <c r="J37" i="13" s="1"/>
  <c r="H60" i="12"/>
  <c r="K40" i="6"/>
  <c r="K42" i="6" s="1"/>
  <c r="H110" i="11"/>
  <c r="I70" i="11"/>
  <c r="E16" i="13"/>
  <c r="H5" i="8"/>
  <c r="H36" i="6"/>
  <c r="T29" i="11"/>
  <c r="S31" i="11"/>
  <c r="I19" i="12"/>
  <c r="J39" i="12" s="1"/>
  <c r="C75" i="4"/>
  <c r="R143" i="11"/>
  <c r="I75" i="8"/>
  <c r="J75" i="8"/>
  <c r="M23" i="4"/>
  <c r="M26" i="4" s="1"/>
  <c r="M5" i="8" s="1"/>
  <c r="M28" i="4"/>
  <c r="M22" i="8" s="1"/>
  <c r="M28" i="6"/>
  <c r="M30" i="6" s="1"/>
  <c r="M36" i="6" s="1"/>
  <c r="M34" i="4"/>
  <c r="M41" i="4" s="1"/>
  <c r="E29" i="14"/>
  <c r="E32" i="14" s="1"/>
  <c r="E26" i="10"/>
  <c r="L23" i="4"/>
  <c r="L26" i="4" s="1"/>
  <c r="L5" i="8" s="1"/>
  <c r="L28" i="6"/>
  <c r="L30" i="6" s="1"/>
  <c r="L36" i="6" s="1"/>
  <c r="L34" i="4"/>
  <c r="L41" i="4" s="1"/>
  <c r="L28" i="4"/>
  <c r="L22" i="8" s="1"/>
  <c r="U10" i="16"/>
  <c r="K5" i="13"/>
  <c r="K29" i="12"/>
  <c r="K32" i="12" s="1"/>
  <c r="K26" i="8"/>
  <c r="C55" i="4"/>
  <c r="Z102" i="11" l="1"/>
  <c r="Z101" i="11" s="1"/>
  <c r="AA100" i="11" s="1"/>
  <c r="AA107" i="11"/>
  <c r="AA106" i="11" s="1"/>
  <c r="AB105" i="11"/>
  <c r="AA97" i="11"/>
  <c r="AA96" i="11" s="1"/>
  <c r="AB95" i="11" s="1"/>
  <c r="O81" i="3"/>
  <c r="O74" i="3"/>
  <c r="X82" i="11"/>
  <c r="X81" i="11" s="1"/>
  <c r="Y80" i="11"/>
  <c r="Y82" i="11" s="1"/>
  <c r="Y81" i="11" s="1"/>
  <c r="Z80" i="11" s="1"/>
  <c r="Z82" i="11" s="1"/>
  <c r="Z81" i="11" s="1"/>
  <c r="AA80" i="11" s="1"/>
  <c r="AA82" i="11" s="1"/>
  <c r="AA81" i="11" s="1"/>
  <c r="AB80" i="11" s="1"/>
  <c r="AA92" i="11"/>
  <c r="AA91" i="11" s="1"/>
  <c r="AB90" i="11"/>
  <c r="AB92" i="11" s="1"/>
  <c r="AB91" i="11" s="1"/>
  <c r="AC90" i="11" s="1"/>
  <c r="AA87" i="11"/>
  <c r="AA86" i="11" s="1"/>
  <c r="AB85" i="11" s="1"/>
  <c r="X124" i="11"/>
  <c r="X126" i="11" s="1"/>
  <c r="X125" i="11" s="1"/>
  <c r="X144" i="11" s="1"/>
  <c r="AC121" i="11"/>
  <c r="AC120" i="11" s="1"/>
  <c r="AD119" i="11" s="1"/>
  <c r="AC141" i="11"/>
  <c r="AC140" i="11" s="1"/>
  <c r="AD139" i="11" s="1"/>
  <c r="AC136" i="11"/>
  <c r="AC135" i="11" s="1"/>
  <c r="AD134" i="11" s="1"/>
  <c r="AC131" i="11"/>
  <c r="AC130" i="11" s="1"/>
  <c r="AD129" i="11" s="1"/>
  <c r="W14" i="11"/>
  <c r="V16" i="11"/>
  <c r="U9" i="11"/>
  <c r="T11" i="11"/>
  <c r="F108" i="3"/>
  <c r="AB19" i="11"/>
  <c r="AA21" i="11"/>
  <c r="K48" i="4"/>
  <c r="K55" i="6" s="1"/>
  <c r="G29" i="14"/>
  <c r="G32" i="14" s="1"/>
  <c r="G81" i="4"/>
  <c r="G84" i="4" s="1"/>
  <c r="G5" i="10" s="1"/>
  <c r="G8" i="14" s="1"/>
  <c r="K108" i="3"/>
  <c r="F106" i="3"/>
  <c r="F80" i="3" s="1"/>
  <c r="G81" i="3" s="1"/>
  <c r="D73" i="3"/>
  <c r="E74" i="3" s="1"/>
  <c r="L87" i="3"/>
  <c r="E106" i="3"/>
  <c r="E80" i="3" s="1"/>
  <c r="F81" i="3" s="1"/>
  <c r="G106" i="3"/>
  <c r="G80" i="3" s="1"/>
  <c r="D87" i="3"/>
  <c r="E89" i="3" s="1"/>
  <c r="E108" i="3"/>
  <c r="E87" i="3"/>
  <c r="F88" i="3" s="1"/>
  <c r="C108" i="3"/>
  <c r="F87" i="3"/>
  <c r="G88" i="3" s="1"/>
  <c r="E73" i="3"/>
  <c r="C73" i="3"/>
  <c r="D74" i="3" s="1"/>
  <c r="C87" i="3"/>
  <c r="J108" i="3"/>
  <c r="D108" i="3"/>
  <c r="D104" i="3"/>
  <c r="N87" i="3"/>
  <c r="J87" i="3"/>
  <c r="AA98" i="3"/>
  <c r="O104" i="3" s="1"/>
  <c r="D106" i="3"/>
  <c r="D80" i="3" s="1"/>
  <c r="E82" i="3" s="1"/>
  <c r="M87" i="3"/>
  <c r="I87" i="3"/>
  <c r="H108" i="3"/>
  <c r="N6" i="4"/>
  <c r="N9" i="4" s="1"/>
  <c r="I108" i="3"/>
  <c r="N108" i="3"/>
  <c r="G87" i="3"/>
  <c r="H106" i="3"/>
  <c r="H80" i="3" s="1"/>
  <c r="H87" i="3"/>
  <c r="K87" i="3"/>
  <c r="E104" i="3"/>
  <c r="C106" i="3"/>
  <c r="C80" i="3" s="1"/>
  <c r="D81" i="3" s="1"/>
  <c r="G108" i="3"/>
  <c r="M108" i="3"/>
  <c r="C104" i="3"/>
  <c r="R33" i="11"/>
  <c r="T24" i="11"/>
  <c r="S26" i="11"/>
  <c r="I86" i="4"/>
  <c r="I22" i="10" s="1"/>
  <c r="I29" i="14" s="1"/>
  <c r="I32" i="14" s="1"/>
  <c r="I77" i="4"/>
  <c r="I78" i="4" s="1"/>
  <c r="I81" i="4" s="1"/>
  <c r="I35" i="12"/>
  <c r="F8" i="10"/>
  <c r="F15" i="14"/>
  <c r="F11" i="14"/>
  <c r="F14" i="14" s="1"/>
  <c r="G38" i="14" s="1"/>
  <c r="E81" i="4"/>
  <c r="E84" i="4" s="1"/>
  <c r="E5" i="10" s="1"/>
  <c r="H48" i="4"/>
  <c r="H57" i="4" s="1"/>
  <c r="H22" i="9" s="1"/>
  <c r="L8" i="12"/>
  <c r="L11" i="12"/>
  <c r="L14" i="12" s="1"/>
  <c r="M38" i="12" s="1"/>
  <c r="L8" i="8"/>
  <c r="L15" i="12"/>
  <c r="J30" i="6"/>
  <c r="C18" i="12"/>
  <c r="H59" i="8"/>
  <c r="G59" i="8"/>
  <c r="F59" i="8"/>
  <c r="D59" i="8"/>
  <c r="E59" i="8"/>
  <c r="C11" i="8"/>
  <c r="I16" i="13"/>
  <c r="T77" i="11"/>
  <c r="T76" i="11" s="1"/>
  <c r="U75" i="11" s="1"/>
  <c r="H111" i="11"/>
  <c r="H150" i="11"/>
  <c r="H61" i="12"/>
  <c r="G16" i="13"/>
  <c r="S143" i="11"/>
  <c r="V10" i="16"/>
  <c r="L5" i="13"/>
  <c r="L29" i="12"/>
  <c r="L32" i="12" s="1"/>
  <c r="L26" i="8"/>
  <c r="C5" i="9"/>
  <c r="J29" i="12"/>
  <c r="J32" i="12" s="1"/>
  <c r="J26" i="8"/>
  <c r="N71" i="8"/>
  <c r="K71" i="8"/>
  <c r="M71" i="8"/>
  <c r="L71" i="8"/>
  <c r="I72" i="11"/>
  <c r="L44" i="4"/>
  <c r="L46" i="4"/>
  <c r="T31" i="11"/>
  <c r="U29" i="11"/>
  <c r="M46" i="4"/>
  <c r="M44" i="4"/>
  <c r="M40" i="6"/>
  <c r="M42" i="6" s="1"/>
  <c r="J26" i="4"/>
  <c r="M8" i="12"/>
  <c r="M11" i="12"/>
  <c r="M14" i="12" s="1"/>
  <c r="N38" i="12" s="1"/>
  <c r="M15" i="12"/>
  <c r="M8" i="8"/>
  <c r="C79" i="6"/>
  <c r="C86" i="4"/>
  <c r="C22" i="10" s="1"/>
  <c r="C77" i="4"/>
  <c r="K45" i="6"/>
  <c r="K47" i="6" s="1"/>
  <c r="K10" i="8" s="1"/>
  <c r="L40" i="6"/>
  <c r="L42" i="6" s="1"/>
  <c r="H40" i="6"/>
  <c r="H42" i="6" s="1"/>
  <c r="H11" i="12"/>
  <c r="H8" i="12"/>
  <c r="H15" i="12"/>
  <c r="H8" i="8"/>
  <c r="J54" i="8"/>
  <c r="I54" i="8"/>
  <c r="M29" i="12"/>
  <c r="M32" i="12" s="1"/>
  <c r="M26" i="8"/>
  <c r="F10" i="14"/>
  <c r="G37" i="14" s="1"/>
  <c r="K10" i="12"/>
  <c r="L37" i="12" s="1"/>
  <c r="AB97" i="11" l="1"/>
  <c r="AB96" i="11" s="1"/>
  <c r="AC95" i="11" s="1"/>
  <c r="AA102" i="11"/>
  <c r="AA101" i="11" s="1"/>
  <c r="AB100" i="11"/>
  <c r="AB107" i="11"/>
  <c r="AB106" i="11" s="1"/>
  <c r="AC105" i="11" s="1"/>
  <c r="D88" i="3"/>
  <c r="D89" i="3"/>
  <c r="N89" i="3"/>
  <c r="N88" i="3"/>
  <c r="O88" i="3"/>
  <c r="O89" i="3"/>
  <c r="O73" i="3"/>
  <c r="P75" i="3" s="1"/>
  <c r="O106" i="3"/>
  <c r="O80" i="3" s="1"/>
  <c r="M88" i="3"/>
  <c r="M89" i="3"/>
  <c r="L88" i="3"/>
  <c r="L89" i="3"/>
  <c r="K88" i="3"/>
  <c r="K89" i="3"/>
  <c r="AB87" i="11"/>
  <c r="AB86" i="11" s="1"/>
  <c r="AC85" i="11"/>
  <c r="AC92" i="11"/>
  <c r="AC91" i="11" s="1"/>
  <c r="AD90" i="11"/>
  <c r="AB82" i="11"/>
  <c r="AB81" i="11" s="1"/>
  <c r="AC80" i="11" s="1"/>
  <c r="Y124" i="11"/>
  <c r="AD121" i="11"/>
  <c r="AD120" i="11" s="1"/>
  <c r="AE119" i="11" s="1"/>
  <c r="AD141" i="11"/>
  <c r="AD140" i="11" s="1"/>
  <c r="AE139" i="11" s="1"/>
  <c r="AD136" i="11"/>
  <c r="AD135" i="11" s="1"/>
  <c r="AE134" i="11" s="1"/>
  <c r="AD131" i="11"/>
  <c r="AD130" i="11" s="1"/>
  <c r="AE129" i="11" s="1"/>
  <c r="Y126" i="11"/>
  <c r="Y125" i="11" s="1"/>
  <c r="Y144" i="11" s="1"/>
  <c r="J89" i="3"/>
  <c r="J88" i="3"/>
  <c r="F75" i="3"/>
  <c r="F74" i="3"/>
  <c r="G82" i="3"/>
  <c r="G11" i="14"/>
  <c r="G14" i="14" s="1"/>
  <c r="H38" i="14" s="1"/>
  <c r="G15" i="14"/>
  <c r="G8" i="10"/>
  <c r="U11" i="11"/>
  <c r="V9" i="11"/>
  <c r="X14" i="11"/>
  <c r="W16" i="11"/>
  <c r="K50" i="4"/>
  <c r="K52" i="4" s="1"/>
  <c r="K55" i="4" s="1"/>
  <c r="K5" i="9" s="1"/>
  <c r="K8" i="9" s="1"/>
  <c r="K57" i="4"/>
  <c r="K22" i="9" s="1"/>
  <c r="K29" i="13" s="1"/>
  <c r="K32" i="13" s="1"/>
  <c r="K61" i="4"/>
  <c r="K68" i="4" s="1"/>
  <c r="K73" i="4" s="1"/>
  <c r="AB21" i="11"/>
  <c r="AC19" i="11"/>
  <c r="H82" i="3"/>
  <c r="H81" i="3"/>
  <c r="I89" i="3"/>
  <c r="I88" i="3"/>
  <c r="I81" i="3"/>
  <c r="I82" i="3"/>
  <c r="H88" i="3"/>
  <c r="H89" i="3"/>
  <c r="S33" i="11"/>
  <c r="E75" i="3"/>
  <c r="E88" i="3"/>
  <c r="D75" i="3"/>
  <c r="F89" i="3"/>
  <c r="F82" i="3"/>
  <c r="G89" i="3"/>
  <c r="P104" i="3"/>
  <c r="O108" i="3"/>
  <c r="O87" i="3"/>
  <c r="P87" i="3" s="1"/>
  <c r="O6" i="4"/>
  <c r="E81" i="3"/>
  <c r="I26" i="10"/>
  <c r="U24" i="11"/>
  <c r="T26" i="11"/>
  <c r="T33" i="11"/>
  <c r="I84" i="4"/>
  <c r="I5" i="10" s="1"/>
  <c r="I11" i="14" s="1"/>
  <c r="I14" i="14" s="1"/>
  <c r="J38" i="14" s="1"/>
  <c r="H61" i="4"/>
  <c r="H68" i="4" s="1"/>
  <c r="H73" i="4" s="1"/>
  <c r="H55" i="6"/>
  <c r="L48" i="4"/>
  <c r="L57" i="4" s="1"/>
  <c r="L22" i="9" s="1"/>
  <c r="H50" i="4"/>
  <c r="H52" i="4" s="1"/>
  <c r="M48" i="4"/>
  <c r="M61" i="4" s="1"/>
  <c r="M68" i="4" s="1"/>
  <c r="K16" i="12"/>
  <c r="E15" i="14"/>
  <c r="E11" i="14"/>
  <c r="E14" i="14" s="1"/>
  <c r="F38" i="14" s="1"/>
  <c r="E8" i="14"/>
  <c r="E10" i="14" s="1"/>
  <c r="F37" i="14" s="1"/>
  <c r="E8" i="10"/>
  <c r="L45" i="6"/>
  <c r="L47" i="6" s="1"/>
  <c r="L10" i="8" s="1"/>
  <c r="U77" i="11"/>
  <c r="U76" i="11" s="1"/>
  <c r="V75" i="11" s="1"/>
  <c r="K18" i="12"/>
  <c r="K11" i="8"/>
  <c r="K13" i="8" s="1"/>
  <c r="K27" i="8" s="1"/>
  <c r="K30" i="8" s="1"/>
  <c r="M45" i="6"/>
  <c r="M47" i="6" s="1"/>
  <c r="M10" i="8" s="1"/>
  <c r="W10" i="16"/>
  <c r="M5" i="13"/>
  <c r="C8" i="13"/>
  <c r="C15" i="13"/>
  <c r="C11" i="13"/>
  <c r="C8" i="9"/>
  <c r="J57" i="8"/>
  <c r="I57" i="8"/>
  <c r="D60" i="8"/>
  <c r="C13" i="8"/>
  <c r="C27" i="8" s="1"/>
  <c r="H60" i="8"/>
  <c r="G60" i="8"/>
  <c r="F60" i="8"/>
  <c r="E60" i="8"/>
  <c r="N16" i="4"/>
  <c r="O9" i="4"/>
  <c r="M10" i="12"/>
  <c r="N37" i="12" s="1"/>
  <c r="D82" i="3"/>
  <c r="F16" i="14"/>
  <c r="J5" i="8"/>
  <c r="H29" i="13"/>
  <c r="H32" i="13" s="1"/>
  <c r="H26" i="9"/>
  <c r="L10" i="12"/>
  <c r="M37" i="12" s="1"/>
  <c r="G10" i="14"/>
  <c r="H37" i="14" s="1"/>
  <c r="H62" i="12"/>
  <c r="H63" i="12" s="1"/>
  <c r="H83" i="12" s="1"/>
  <c r="H153" i="11"/>
  <c r="V29" i="11"/>
  <c r="U31" i="11"/>
  <c r="M75" i="8"/>
  <c r="L75" i="8"/>
  <c r="N75" i="8"/>
  <c r="K75" i="8"/>
  <c r="C19" i="12"/>
  <c r="D39" i="12" s="1"/>
  <c r="H10" i="12"/>
  <c r="I37" i="12" s="1"/>
  <c r="I109" i="11"/>
  <c r="I149" i="11" s="1"/>
  <c r="I71" i="11"/>
  <c r="J36" i="6"/>
  <c r="C29" i="14"/>
  <c r="C32" i="14" s="1"/>
  <c r="C26" i="10"/>
  <c r="C78" i="4"/>
  <c r="C81" i="4" s="1"/>
  <c r="J46" i="4"/>
  <c r="J44" i="4"/>
  <c r="H14" i="12"/>
  <c r="I38" i="12" s="1"/>
  <c r="H45" i="6"/>
  <c r="T143" i="11"/>
  <c r="AC107" i="11" l="1"/>
  <c r="AC106" i="11" s="1"/>
  <c r="AD105" i="11" s="1"/>
  <c r="AC97" i="11"/>
  <c r="AC96" i="11" s="1"/>
  <c r="AD95" i="11" s="1"/>
  <c r="AB102" i="11"/>
  <c r="AB101" i="11" s="1"/>
  <c r="AC100" i="11" s="1"/>
  <c r="P73" i="3"/>
  <c r="P80" i="3"/>
  <c r="P82" i="3"/>
  <c r="AC82" i="11"/>
  <c r="AC81" i="11" s="1"/>
  <c r="AD80" i="11" s="1"/>
  <c r="AD82" i="11" s="1"/>
  <c r="AD81" i="11" s="1"/>
  <c r="AE80" i="11" s="1"/>
  <c r="AD92" i="11"/>
  <c r="AD91" i="11" s="1"/>
  <c r="AE90" i="11" s="1"/>
  <c r="AC87" i="11"/>
  <c r="AC86" i="11" s="1"/>
  <c r="AD85" i="11"/>
  <c r="AE121" i="11"/>
  <c r="AE120" i="11" s="1"/>
  <c r="AF119" i="11" s="1"/>
  <c r="AE141" i="11"/>
  <c r="AE140" i="11" s="1"/>
  <c r="AF139" i="11" s="1"/>
  <c r="AE136" i="11"/>
  <c r="AE135" i="11" s="1"/>
  <c r="AF134" i="11" s="1"/>
  <c r="AE131" i="11"/>
  <c r="AE130" i="11" s="1"/>
  <c r="AF129" i="11" s="1"/>
  <c r="Z124" i="11"/>
  <c r="X16" i="11"/>
  <c r="Y14" i="11"/>
  <c r="K8" i="13"/>
  <c r="K10" i="13" s="1"/>
  <c r="L37" i="13" s="1"/>
  <c r="W9" i="11"/>
  <c r="V11" i="11"/>
  <c r="K26" i="9"/>
  <c r="K71" i="4"/>
  <c r="K75" i="4" s="1"/>
  <c r="K77" i="4" s="1"/>
  <c r="K78" i="4" s="1"/>
  <c r="K11" i="13"/>
  <c r="K14" i="13" s="1"/>
  <c r="L38" i="13" s="1"/>
  <c r="K15" i="13"/>
  <c r="D76" i="8"/>
  <c r="C30" i="8"/>
  <c r="E76" i="8"/>
  <c r="G76" i="8"/>
  <c r="H76" i="8"/>
  <c r="F76" i="8"/>
  <c r="AC21" i="11"/>
  <c r="AD19" i="11"/>
  <c r="U143" i="11"/>
  <c r="P88" i="3"/>
  <c r="P106" i="3"/>
  <c r="V24" i="11"/>
  <c r="U26" i="11"/>
  <c r="U33" i="11"/>
  <c r="H71" i="4"/>
  <c r="H75" i="4" s="1"/>
  <c r="H86" i="4" s="1"/>
  <c r="H22" i="10" s="1"/>
  <c r="I8" i="10"/>
  <c r="I15" i="14"/>
  <c r="I8" i="14"/>
  <c r="I10" i="14" s="1"/>
  <c r="J37" i="14" s="1"/>
  <c r="C35" i="12"/>
  <c r="C44" i="12" s="1"/>
  <c r="L55" i="6"/>
  <c r="M50" i="4"/>
  <c r="M52" i="4" s="1"/>
  <c r="M55" i="4" s="1"/>
  <c r="M5" i="9" s="1"/>
  <c r="M57" i="4"/>
  <c r="M22" i="9" s="1"/>
  <c r="M29" i="13" s="1"/>
  <c r="M32" i="13" s="1"/>
  <c r="M55" i="6"/>
  <c r="H55" i="4"/>
  <c r="H5" i="9" s="1"/>
  <c r="L50" i="4"/>
  <c r="L52" i="4" s="1"/>
  <c r="L55" i="4" s="1"/>
  <c r="L5" i="9" s="1"/>
  <c r="L61" i="4"/>
  <c r="L68" i="4" s="1"/>
  <c r="L71" i="4" s="1"/>
  <c r="L18" i="12"/>
  <c r="L19" i="12" s="1"/>
  <c r="M39" i="12" s="1"/>
  <c r="L11" i="8"/>
  <c r="L13" i="8" s="1"/>
  <c r="L27" i="8" s="1"/>
  <c r="L30" i="8" s="1"/>
  <c r="M18" i="12"/>
  <c r="M11" i="8"/>
  <c r="M13" i="8" s="1"/>
  <c r="M27" i="8" s="1"/>
  <c r="M30" i="8" s="1"/>
  <c r="V77" i="11"/>
  <c r="V76" i="11" s="1"/>
  <c r="W75" i="11" s="1"/>
  <c r="K19" i="12"/>
  <c r="L39" i="12" s="1"/>
  <c r="X10" i="16"/>
  <c r="N5" i="13"/>
  <c r="L29" i="13"/>
  <c r="L32" i="13" s="1"/>
  <c r="L26" i="9"/>
  <c r="V31" i="11"/>
  <c r="W29" i="11"/>
  <c r="C84" i="4"/>
  <c r="L16" i="12"/>
  <c r="N19" i="4"/>
  <c r="O19" i="4" s="1"/>
  <c r="Q43" i="4" s="1"/>
  <c r="O16" i="4"/>
  <c r="J8" i="12"/>
  <c r="J11" i="12"/>
  <c r="J8" i="8"/>
  <c r="J15" i="12"/>
  <c r="K54" i="8"/>
  <c r="M54" i="8"/>
  <c r="L54" i="8"/>
  <c r="N54" i="8"/>
  <c r="J40" i="6"/>
  <c r="J42" i="6" s="1"/>
  <c r="C10" i="13"/>
  <c r="D37" i="13" s="1"/>
  <c r="I60" i="12"/>
  <c r="C14" i="13"/>
  <c r="D38" i="13" s="1"/>
  <c r="H47" i="6"/>
  <c r="M16" i="12"/>
  <c r="H62" i="8"/>
  <c r="G62" i="8"/>
  <c r="F62" i="8"/>
  <c r="E62" i="8"/>
  <c r="D62" i="8"/>
  <c r="I110" i="11"/>
  <c r="J70" i="11"/>
  <c r="J48" i="4"/>
  <c r="E16" i="14"/>
  <c r="H16" i="12"/>
  <c r="M71" i="4"/>
  <c r="M73" i="4"/>
  <c r="G16" i="14"/>
  <c r="AC102" i="11" l="1"/>
  <c r="AC101" i="11" s="1"/>
  <c r="AD100" i="11"/>
  <c r="AD97" i="11"/>
  <c r="AD96" i="11" s="1"/>
  <c r="AE95" i="11"/>
  <c r="AD107" i="11"/>
  <c r="AD106" i="11" s="1"/>
  <c r="AE105" i="11"/>
  <c r="AE92" i="11"/>
  <c r="AE91" i="11" s="1"/>
  <c r="AF90" i="11"/>
  <c r="AE82" i="11"/>
  <c r="AE81" i="11" s="1"/>
  <c r="AF80" i="11" s="1"/>
  <c r="AF82" i="11" s="1"/>
  <c r="AF81" i="11" s="1"/>
  <c r="AG80" i="11" s="1"/>
  <c r="AD87" i="11"/>
  <c r="AD86" i="11" s="1"/>
  <c r="AE85" i="11"/>
  <c r="AF121" i="11"/>
  <c r="AF120" i="11" s="1"/>
  <c r="AG119" i="11" s="1"/>
  <c r="AF141" i="11"/>
  <c r="AF140" i="11" s="1"/>
  <c r="AG139" i="11" s="1"/>
  <c r="AF136" i="11"/>
  <c r="AF135" i="11" s="1"/>
  <c r="AG134" i="11" s="1"/>
  <c r="AF131" i="11"/>
  <c r="AF130" i="11" s="1"/>
  <c r="AG129" i="11" s="1"/>
  <c r="AA124" i="11"/>
  <c r="Z126" i="11"/>
  <c r="Z125" i="11" s="1"/>
  <c r="Z144" i="11" s="1"/>
  <c r="X9" i="11"/>
  <c r="W11" i="11"/>
  <c r="Z14" i="11"/>
  <c r="Y16" i="11"/>
  <c r="D79" i="8"/>
  <c r="E79" i="8"/>
  <c r="F79" i="8"/>
  <c r="G79" i="8"/>
  <c r="H79" i="8"/>
  <c r="AE19" i="11"/>
  <c r="AD21" i="11"/>
  <c r="K86" i="4"/>
  <c r="K22" i="10" s="1"/>
  <c r="K29" i="14" s="1"/>
  <c r="K32" i="14" s="1"/>
  <c r="K79" i="6"/>
  <c r="N21" i="4"/>
  <c r="N23" i="4" s="1"/>
  <c r="L73" i="4"/>
  <c r="L75" i="4" s="1"/>
  <c r="L86" i="4" s="1"/>
  <c r="L22" i="10" s="1"/>
  <c r="V26" i="11"/>
  <c r="W24" i="11"/>
  <c r="V33" i="11"/>
  <c r="H79" i="6"/>
  <c r="H77" i="4"/>
  <c r="H78" i="4" s="1"/>
  <c r="B36" i="12"/>
  <c r="M26" i="9"/>
  <c r="L8" i="13"/>
  <c r="L10" i="13" s="1"/>
  <c r="M37" i="13" s="1"/>
  <c r="L15" i="13"/>
  <c r="L11" i="13"/>
  <c r="L14" i="13" s="1"/>
  <c r="M38" i="13" s="1"/>
  <c r="L8" i="9"/>
  <c r="M75" i="4"/>
  <c r="M79" i="6" s="1"/>
  <c r="M8" i="13"/>
  <c r="M15" i="13"/>
  <c r="M11" i="13"/>
  <c r="M14" i="13" s="1"/>
  <c r="N38" i="13" s="1"/>
  <c r="M8" i="9"/>
  <c r="K81" i="4"/>
  <c r="K84" i="4" s="1"/>
  <c r="K5" i="10" s="1"/>
  <c r="L35" i="12"/>
  <c r="I61" i="12"/>
  <c r="K35" i="12"/>
  <c r="N57" i="8"/>
  <c r="M57" i="8"/>
  <c r="L57" i="8"/>
  <c r="K57" i="8"/>
  <c r="C55" i="12"/>
  <c r="C85" i="12" s="1"/>
  <c r="J10" i="12"/>
  <c r="K37" i="12" s="1"/>
  <c r="Y10" i="16"/>
  <c r="O5" i="13"/>
  <c r="C5" i="10"/>
  <c r="H11" i="13"/>
  <c r="H8" i="13"/>
  <c r="H15" i="13"/>
  <c r="H8" i="9"/>
  <c r="M19" i="12"/>
  <c r="N39" i="12" s="1"/>
  <c r="W77" i="11"/>
  <c r="W76" i="11" s="1"/>
  <c r="X75" i="11" s="1"/>
  <c r="J45" i="6"/>
  <c r="J72" i="11"/>
  <c r="I111" i="11"/>
  <c r="I150" i="11"/>
  <c r="I16" i="14"/>
  <c r="J55" i="6"/>
  <c r="J57" i="4"/>
  <c r="J22" i="9" s="1"/>
  <c r="J61" i="4"/>
  <c r="J68" i="4" s="1"/>
  <c r="J50" i="4"/>
  <c r="J52" i="4" s="1"/>
  <c r="K16" i="13"/>
  <c r="H29" i="14"/>
  <c r="H32" i="14" s="1"/>
  <c r="H26" i="10"/>
  <c r="H10" i="8"/>
  <c r="C16" i="13"/>
  <c r="V143" i="11"/>
  <c r="X29" i="11"/>
  <c r="W31" i="11"/>
  <c r="J14" i="12"/>
  <c r="K38" i="12" s="1"/>
  <c r="AE97" i="11" l="1"/>
  <c r="AE96" i="11" s="1"/>
  <c r="AF95" i="11"/>
  <c r="AE107" i="11"/>
  <c r="AE106" i="11" s="1"/>
  <c r="AF105" i="11" s="1"/>
  <c r="AD102" i="11"/>
  <c r="AD101" i="11" s="1"/>
  <c r="AE100" i="11" s="1"/>
  <c r="AG82" i="11"/>
  <c r="AG81" i="11" s="1"/>
  <c r="AH80" i="11"/>
  <c r="AE87" i="11"/>
  <c r="AE86" i="11" s="1"/>
  <c r="AF85" i="11"/>
  <c r="AF92" i="11"/>
  <c r="AF91" i="11" s="1"/>
  <c r="AG90" i="11" s="1"/>
  <c r="AG121" i="11"/>
  <c r="AG120" i="11" s="1"/>
  <c r="AH119" i="11" s="1"/>
  <c r="AG141" i="11"/>
  <c r="AG140" i="11" s="1"/>
  <c r="AH139" i="11" s="1"/>
  <c r="AG136" i="11"/>
  <c r="AG135" i="11" s="1"/>
  <c r="AH134" i="11" s="1"/>
  <c r="AG131" i="11"/>
  <c r="AG130" i="11" s="1"/>
  <c r="AH129" i="11" s="1"/>
  <c r="AA126" i="11"/>
  <c r="AA125" i="11" s="1"/>
  <c r="AA144" i="11" s="1"/>
  <c r="Z16" i="11"/>
  <c r="AA14" i="11"/>
  <c r="Y9" i="11"/>
  <c r="X11" i="11"/>
  <c r="N34" i="4"/>
  <c r="O21" i="4"/>
  <c r="B34" i="4" s="1"/>
  <c r="N28" i="4"/>
  <c r="N22" i="8" s="1"/>
  <c r="O71" i="8" s="1"/>
  <c r="AE21" i="11"/>
  <c r="AF19" i="11"/>
  <c r="N28" i="6"/>
  <c r="O28" i="6" s="1"/>
  <c r="K26" i="10"/>
  <c r="O23" i="4"/>
  <c r="N26" i="4"/>
  <c r="N5" i="8" s="1"/>
  <c r="H81" i="4"/>
  <c r="H84" i="4" s="1"/>
  <c r="H5" i="10" s="1"/>
  <c r="H11" i="14" s="1"/>
  <c r="H14" i="14" s="1"/>
  <c r="I38" i="14" s="1"/>
  <c r="M77" i="4"/>
  <c r="M78" i="4" s="1"/>
  <c r="M81" i="4" s="1"/>
  <c r="W26" i="11"/>
  <c r="X24" i="11"/>
  <c r="L79" i="6"/>
  <c r="L77" i="4"/>
  <c r="L78" i="4" s="1"/>
  <c r="M86" i="4"/>
  <c r="M22" i="10" s="1"/>
  <c r="M29" i="14" s="1"/>
  <c r="M32" i="14" s="1"/>
  <c r="J55" i="4"/>
  <c r="J5" i="9" s="1"/>
  <c r="L16" i="13"/>
  <c r="M35" i="12"/>
  <c r="K8" i="14"/>
  <c r="K15" i="14"/>
  <c r="K11" i="14"/>
  <c r="K14" i="14" s="1"/>
  <c r="L38" i="14" s="1"/>
  <c r="K8" i="10"/>
  <c r="X77" i="11"/>
  <c r="X76" i="11" s="1"/>
  <c r="Y75" i="11" s="1"/>
  <c r="H18" i="12"/>
  <c r="J59" i="8"/>
  <c r="I59" i="8"/>
  <c r="H11" i="8"/>
  <c r="M10" i="13"/>
  <c r="N37" i="13" s="1"/>
  <c r="W143" i="11"/>
  <c r="C87" i="12"/>
  <c r="L29" i="14"/>
  <c r="L32" i="14" s="1"/>
  <c r="L26" i="10"/>
  <c r="I62" i="12"/>
  <c r="I63" i="12" s="1"/>
  <c r="I83" i="12" s="1"/>
  <c r="I153" i="11"/>
  <c r="C8" i="14"/>
  <c r="C15" i="14"/>
  <c r="C11" i="14"/>
  <c r="C8" i="10"/>
  <c r="J109" i="11"/>
  <c r="J149" i="11" s="1"/>
  <c r="J71" i="11"/>
  <c r="J71" i="4"/>
  <c r="J73" i="4"/>
  <c r="J16" i="12"/>
  <c r="H14" i="13"/>
  <c r="I38" i="13" s="1"/>
  <c r="X31" i="11"/>
  <c r="Y29" i="11"/>
  <c r="J47" i="6"/>
  <c r="C5" i="14"/>
  <c r="B10" i="16" s="1"/>
  <c r="Z10" i="16"/>
  <c r="J29" i="13"/>
  <c r="J32" i="13" s="1"/>
  <c r="J26" i="9"/>
  <c r="H10" i="13"/>
  <c r="I37" i="13" s="1"/>
  <c r="AE102" i="11" l="1"/>
  <c r="AE101" i="11" s="1"/>
  <c r="AF100" i="11" s="1"/>
  <c r="AF107" i="11"/>
  <c r="AF106" i="11" s="1"/>
  <c r="AG105" i="11"/>
  <c r="N30" i="6"/>
  <c r="AF97" i="11"/>
  <c r="AF96" i="11" s="1"/>
  <c r="AG95" i="11"/>
  <c r="AG97" i="11" s="1"/>
  <c r="AG96" i="11" s="1"/>
  <c r="AH95" i="11" s="1"/>
  <c r="O34" i="4"/>
  <c r="N41" i="4"/>
  <c r="N44" i="4" s="1"/>
  <c r="O44" i="4" s="1"/>
  <c r="Q44" i="4" s="1"/>
  <c r="Q45" i="4" s="1"/>
  <c r="AG92" i="11"/>
  <c r="AG91" i="11" s="1"/>
  <c r="AH90" i="11" s="1"/>
  <c r="AH82" i="11"/>
  <c r="AH81" i="11" s="1"/>
  <c r="AI80" i="11" s="1"/>
  <c r="AF87" i="11"/>
  <c r="AF86" i="11" s="1"/>
  <c r="AG85" i="11" s="1"/>
  <c r="AB124" i="11"/>
  <c r="AB126" i="11" s="1"/>
  <c r="AB125" i="11" s="1"/>
  <c r="AB144" i="11" s="1"/>
  <c r="AH121" i="11"/>
  <c r="AH120" i="11" s="1"/>
  <c r="AI119" i="11" s="1"/>
  <c r="AH141" i="11"/>
  <c r="AH140" i="11" s="1"/>
  <c r="AI139" i="11"/>
  <c r="AH136" i="11"/>
  <c r="AH135" i="11" s="1"/>
  <c r="AI134" i="11" s="1"/>
  <c r="AH131" i="11"/>
  <c r="AH130" i="11" s="1"/>
  <c r="AI129" i="11"/>
  <c r="N26" i="8"/>
  <c r="O26" i="8" s="1"/>
  <c r="N29" i="12"/>
  <c r="N32" i="12" s="1"/>
  <c r="O28" i="4"/>
  <c r="Z9" i="11"/>
  <c r="Y11" i="11"/>
  <c r="AB14" i="11"/>
  <c r="AA16" i="11"/>
  <c r="O22" i="8"/>
  <c r="B22" i="15" s="1"/>
  <c r="B26" i="15" s="1"/>
  <c r="B30" i="15" s="1"/>
  <c r="AF21" i="11"/>
  <c r="AG19" i="11"/>
  <c r="H15" i="14"/>
  <c r="H8" i="10"/>
  <c r="W33" i="11"/>
  <c r="H8" i="14"/>
  <c r="H10" i="14" s="1"/>
  <c r="I37" i="14" s="1"/>
  <c r="M84" i="4"/>
  <c r="M5" i="10" s="1"/>
  <c r="M8" i="14" s="1"/>
  <c r="O26" i="4"/>
  <c r="Y24" i="11"/>
  <c r="X26" i="11"/>
  <c r="X143" i="11"/>
  <c r="X33" i="11"/>
  <c r="L81" i="4"/>
  <c r="L84" i="4" s="1"/>
  <c r="L5" i="10" s="1"/>
  <c r="L8" i="14" s="1"/>
  <c r="M26" i="10"/>
  <c r="J75" i="4"/>
  <c r="J79" i="6" s="1"/>
  <c r="Y77" i="11"/>
  <c r="Y76" i="11" s="1"/>
  <c r="Z75" i="11" s="1"/>
  <c r="Y31" i="11"/>
  <c r="Z29" i="11"/>
  <c r="H16" i="13"/>
  <c r="H19" i="12"/>
  <c r="I39" i="12" s="1"/>
  <c r="H13" i="8"/>
  <c r="I60" i="8"/>
  <c r="J60" i="8"/>
  <c r="J110" i="11"/>
  <c r="K70" i="11"/>
  <c r="J60" i="12"/>
  <c r="D5" i="14"/>
  <c r="C10" i="16" s="1"/>
  <c r="J10" i="8"/>
  <c r="N8" i="12"/>
  <c r="N8" i="8"/>
  <c r="N11" i="12"/>
  <c r="O5" i="8"/>
  <c r="O54" i="8"/>
  <c r="N36" i="6"/>
  <c r="O30" i="6"/>
  <c r="M16" i="13"/>
  <c r="J11" i="13"/>
  <c r="J8" i="13"/>
  <c r="J15" i="13"/>
  <c r="J8" i="9"/>
  <c r="C88" i="12"/>
  <c r="D40" i="12" s="1"/>
  <c r="D42" i="12" s="1"/>
  <c r="D44" i="12" s="1"/>
  <c r="C92" i="12"/>
  <c r="C14" i="14"/>
  <c r="D38" i="14" s="1"/>
  <c r="C10" i="14"/>
  <c r="D37" i="14" s="1"/>
  <c r="K10" i="14"/>
  <c r="L37" i="14" s="1"/>
  <c r="AF102" i="11" l="1"/>
  <c r="AF101" i="11" s="1"/>
  <c r="AG100" i="11"/>
  <c r="AH97" i="11"/>
  <c r="AH96" i="11" s="1"/>
  <c r="AI95" i="11"/>
  <c r="AI97" i="11" s="1"/>
  <c r="AI96" i="11" s="1"/>
  <c r="AJ95" i="11" s="1"/>
  <c r="AG107" i="11"/>
  <c r="AG106" i="11" s="1"/>
  <c r="AH105" i="11"/>
  <c r="AG87" i="11"/>
  <c r="AG86" i="11" s="1"/>
  <c r="AH85" i="11"/>
  <c r="AI82" i="11"/>
  <c r="AI81" i="11" s="1"/>
  <c r="AJ80" i="11" s="1"/>
  <c r="AJ82" i="11" s="1"/>
  <c r="AJ81" i="11" s="1"/>
  <c r="AK80" i="11" s="1"/>
  <c r="AK82" i="11" s="1"/>
  <c r="AK81" i="11" s="1"/>
  <c r="AL80" i="11" s="1"/>
  <c r="AL82" i="11" s="1"/>
  <c r="AL81" i="11" s="1"/>
  <c r="AH92" i="11"/>
  <c r="AH91" i="11" s="1"/>
  <c r="AI90" i="11" s="1"/>
  <c r="AI121" i="11"/>
  <c r="AI120" i="11" s="1"/>
  <c r="AJ119" i="11" s="1"/>
  <c r="AI141" i="11"/>
  <c r="AI140" i="11" s="1"/>
  <c r="AJ139" i="11" s="1"/>
  <c r="AI136" i="11"/>
  <c r="AI135" i="11" s="1"/>
  <c r="AJ134" i="11"/>
  <c r="AI131" i="11"/>
  <c r="AI130" i="11" s="1"/>
  <c r="AJ129" i="11" s="1"/>
  <c r="AC124" i="11"/>
  <c r="O75" i="8"/>
  <c r="O32" i="12"/>
  <c r="O41" i="4"/>
  <c r="N46" i="4"/>
  <c r="O46" i="4" s="1"/>
  <c r="AB16" i="11"/>
  <c r="AC14" i="11"/>
  <c r="AA9" i="11"/>
  <c r="Z11" i="11"/>
  <c r="AG21" i="11"/>
  <c r="AH19" i="11"/>
  <c r="J86" i="4"/>
  <c r="J22" i="10" s="1"/>
  <c r="J29" i="14" s="1"/>
  <c r="J32" i="14" s="1"/>
  <c r="M15" i="14"/>
  <c r="M8" i="10"/>
  <c r="M11" i="14"/>
  <c r="M14" i="14" s="1"/>
  <c r="N38" i="14" s="1"/>
  <c r="J77" i="4"/>
  <c r="J78" i="4" s="1"/>
  <c r="J81" i="4" s="1"/>
  <c r="J84" i="4" s="1"/>
  <c r="Y26" i="11"/>
  <c r="Z24" i="11"/>
  <c r="Y143" i="11"/>
  <c r="L8" i="10"/>
  <c r="L11" i="14"/>
  <c r="L14" i="14" s="1"/>
  <c r="M38" i="14" s="1"/>
  <c r="L15" i="14"/>
  <c r="H35" i="12"/>
  <c r="Z77" i="11"/>
  <c r="Z76" i="11" s="1"/>
  <c r="AA75" i="11" s="1"/>
  <c r="AA77" i="11" s="1"/>
  <c r="AA76" i="11" s="1"/>
  <c r="AB75" i="11" s="1"/>
  <c r="AB77" i="11" s="1"/>
  <c r="AB76" i="11" s="1"/>
  <c r="AC75" i="11" s="1"/>
  <c r="AC77" i="11" s="1"/>
  <c r="AC76" i="11" s="1"/>
  <c r="AD75" i="11" s="1"/>
  <c r="AD77" i="11" s="1"/>
  <c r="AD76" i="11" s="1"/>
  <c r="AE75" i="11" s="1"/>
  <c r="AE77" i="11" s="1"/>
  <c r="AE76" i="11" s="1"/>
  <c r="AF75" i="11" s="1"/>
  <c r="AF77" i="11" s="1"/>
  <c r="AF76" i="11" s="1"/>
  <c r="AG75" i="11" s="1"/>
  <c r="AG77" i="11" s="1"/>
  <c r="AG76" i="11" s="1"/>
  <c r="AH75" i="11" s="1"/>
  <c r="N10" i="12"/>
  <c r="O37" i="12" s="1"/>
  <c r="O8" i="12"/>
  <c r="L10" i="14"/>
  <c r="M37" i="14" s="1"/>
  <c r="E5" i="14"/>
  <c r="D10" i="16" s="1"/>
  <c r="AA10" i="16"/>
  <c r="C32" i="8"/>
  <c r="N40" i="6"/>
  <c r="O40" i="6" s="1"/>
  <c r="Z31" i="11"/>
  <c r="AA29" i="11"/>
  <c r="D55" i="12"/>
  <c r="D85" i="12" s="1"/>
  <c r="H27" i="8"/>
  <c r="I62" i="8"/>
  <c r="J62" i="8"/>
  <c r="K72" i="11"/>
  <c r="B8" i="15"/>
  <c r="M10" i="14"/>
  <c r="N37" i="14" s="1"/>
  <c r="H16" i="14"/>
  <c r="J18" i="12"/>
  <c r="J11" i="8"/>
  <c r="M59" i="8"/>
  <c r="N59" i="8"/>
  <c r="K59" i="8"/>
  <c r="L59" i="8"/>
  <c r="N14" i="12"/>
  <c r="O38" i="12" s="1"/>
  <c r="C38" i="13" s="1"/>
  <c r="O11" i="12"/>
  <c r="C90" i="12"/>
  <c r="D4" i="12" s="1"/>
  <c r="B11" i="16" s="1"/>
  <c r="J14" i="13"/>
  <c r="K38" i="13" s="1"/>
  <c r="J111" i="11"/>
  <c r="J150" i="11"/>
  <c r="C16" i="14"/>
  <c r="K16" i="14"/>
  <c r="J10" i="13"/>
  <c r="K37" i="13" s="1"/>
  <c r="O8" i="8"/>
  <c r="O57" i="8"/>
  <c r="J61" i="12"/>
  <c r="AH107" i="11" l="1"/>
  <c r="AH106" i="11" s="1"/>
  <c r="AI105" i="11"/>
  <c r="AI107" i="11" s="1"/>
  <c r="AI106" i="11" s="1"/>
  <c r="AJ105" i="11" s="1"/>
  <c r="AJ107" i="11" s="1"/>
  <c r="AJ106" i="11" s="1"/>
  <c r="AK105" i="11" s="1"/>
  <c r="AK107" i="11" s="1"/>
  <c r="AK106" i="11" s="1"/>
  <c r="AL105" i="11" s="1"/>
  <c r="AL107" i="11" s="1"/>
  <c r="AL106" i="11" s="1"/>
  <c r="AG102" i="11"/>
  <c r="AG101" i="11" s="1"/>
  <c r="AH100" i="11" s="1"/>
  <c r="AJ97" i="11"/>
  <c r="AJ96" i="11" s="1"/>
  <c r="AK95" i="11" s="1"/>
  <c r="AK97" i="11" s="1"/>
  <c r="AK96" i="11" s="1"/>
  <c r="AL95" i="11" s="1"/>
  <c r="AL97" i="11" s="1"/>
  <c r="AL96" i="11" s="1"/>
  <c r="AH77" i="11"/>
  <c r="AH76" i="11" s="1"/>
  <c r="AI75" i="11"/>
  <c r="AI77" i="11" s="1"/>
  <c r="AI76" i="11" s="1"/>
  <c r="AJ75" i="11" s="1"/>
  <c r="AJ77" i="11" s="1"/>
  <c r="AJ76" i="11" s="1"/>
  <c r="AK75" i="11" s="1"/>
  <c r="AK77" i="11" s="1"/>
  <c r="AK76" i="11" s="1"/>
  <c r="AL75" i="11" s="1"/>
  <c r="AL77" i="11" s="1"/>
  <c r="AL76" i="11" s="1"/>
  <c r="AI92" i="11"/>
  <c r="AI91" i="11" s="1"/>
  <c r="AJ90" i="11"/>
  <c r="AJ92" i="11" s="1"/>
  <c r="AJ91" i="11" s="1"/>
  <c r="AK90" i="11" s="1"/>
  <c r="AK92" i="11" s="1"/>
  <c r="AK91" i="11" s="1"/>
  <c r="AL90" i="11" s="1"/>
  <c r="AL92" i="11" s="1"/>
  <c r="AL91" i="11" s="1"/>
  <c r="AH87" i="11"/>
  <c r="AH86" i="11" s="1"/>
  <c r="AI85" i="11"/>
  <c r="AI87" i="11" s="1"/>
  <c r="AI86" i="11" s="1"/>
  <c r="AJ85" i="11" s="1"/>
  <c r="AJ87" i="11" s="1"/>
  <c r="AJ86" i="11" s="1"/>
  <c r="AK85" i="11" s="1"/>
  <c r="AK87" i="11" s="1"/>
  <c r="AK86" i="11" s="1"/>
  <c r="AL85" i="11" s="1"/>
  <c r="AL87" i="11" s="1"/>
  <c r="AL86" i="11" s="1"/>
  <c r="AJ121" i="11"/>
  <c r="AJ120" i="11" s="1"/>
  <c r="AK119" i="11" s="1"/>
  <c r="AJ141" i="11"/>
  <c r="AJ140" i="11" s="1"/>
  <c r="AK139" i="11" s="1"/>
  <c r="AJ136" i="11"/>
  <c r="AJ135" i="11" s="1"/>
  <c r="AK134" i="11"/>
  <c r="AJ131" i="11"/>
  <c r="AJ130" i="11" s="1"/>
  <c r="AK129" i="11" s="1"/>
  <c r="AC126" i="11"/>
  <c r="AC125" i="11" s="1"/>
  <c r="AC144" i="11" s="1"/>
  <c r="N48" i="4"/>
  <c r="O48" i="4" s="1"/>
  <c r="B61" i="4" s="1"/>
  <c r="AD14" i="11"/>
  <c r="AC16" i="11"/>
  <c r="AA11" i="11"/>
  <c r="AB9" i="11"/>
  <c r="AH21" i="11"/>
  <c r="AI19" i="11"/>
  <c r="Y33" i="11"/>
  <c r="J26" i="10"/>
  <c r="Z26" i="11"/>
  <c r="AA24" i="11"/>
  <c r="Z143" i="11"/>
  <c r="N42" i="6"/>
  <c r="O42" i="6" s="1"/>
  <c r="J5" i="10"/>
  <c r="C36" i="8"/>
  <c r="D81" i="8"/>
  <c r="F5" i="14"/>
  <c r="AB10" i="16"/>
  <c r="L16" i="14"/>
  <c r="C37" i="13"/>
  <c r="M16" i="14"/>
  <c r="J16" i="13"/>
  <c r="K109" i="11"/>
  <c r="K149" i="11" s="1"/>
  <c r="K71" i="11"/>
  <c r="J62" i="12"/>
  <c r="J63" i="12" s="1"/>
  <c r="J83" i="12" s="1"/>
  <c r="J153" i="11"/>
  <c r="J19" i="12"/>
  <c r="K39" i="12" s="1"/>
  <c r="AA31" i="11"/>
  <c r="AB29" i="11"/>
  <c r="J13" i="8"/>
  <c r="L60" i="8"/>
  <c r="K60" i="8"/>
  <c r="N60" i="8"/>
  <c r="M60" i="8"/>
  <c r="H30" i="8"/>
  <c r="J76" i="8"/>
  <c r="I76" i="8"/>
  <c r="AH102" i="11" l="1"/>
  <c r="AH101" i="11" s="1"/>
  <c r="AI100" i="11" s="1"/>
  <c r="AI102" i="11" s="1"/>
  <c r="AI101" i="11" s="1"/>
  <c r="AJ100" i="11" s="1"/>
  <c r="AJ102" i="11" s="1"/>
  <c r="AJ101" i="11" s="1"/>
  <c r="AK100" i="11" s="1"/>
  <c r="AK102" i="11" s="1"/>
  <c r="AK101" i="11" s="1"/>
  <c r="AL100" i="11" s="1"/>
  <c r="AL102" i="11" s="1"/>
  <c r="AL101" i="11" s="1"/>
  <c r="AD124" i="11"/>
  <c r="AD126" i="11" s="1"/>
  <c r="AD125" i="11" s="1"/>
  <c r="AD144" i="11" s="1"/>
  <c r="AK121" i="11"/>
  <c r="AK120" i="11" s="1"/>
  <c r="AL119" i="11" s="1"/>
  <c r="AK141" i="11"/>
  <c r="AK140" i="11" s="1"/>
  <c r="AL139" i="11" s="1"/>
  <c r="AK136" i="11"/>
  <c r="AK135" i="11" s="1"/>
  <c r="AL134" i="11"/>
  <c r="AK131" i="11"/>
  <c r="AK130" i="11" s="1"/>
  <c r="AL129" i="11" s="1"/>
  <c r="N55" i="6"/>
  <c r="O55" i="6" s="1"/>
  <c r="N50" i="4"/>
  <c r="O50" i="4" s="1"/>
  <c r="N61" i="4"/>
  <c r="N68" i="4" s="1"/>
  <c r="N73" i="4" s="1"/>
  <c r="O73" i="4" s="1"/>
  <c r="O57" i="4"/>
  <c r="O61" i="4"/>
  <c r="N57" i="4"/>
  <c r="N22" i="9" s="1"/>
  <c r="N29" i="13" s="1"/>
  <c r="N32" i="13" s="1"/>
  <c r="AC9" i="11"/>
  <c r="AB11" i="11"/>
  <c r="AE14" i="11"/>
  <c r="AD16" i="11"/>
  <c r="AJ19" i="11"/>
  <c r="AI21" i="11"/>
  <c r="Z33" i="11"/>
  <c r="Z35" i="11" s="1"/>
  <c r="AA26" i="11"/>
  <c r="AB24" i="11"/>
  <c r="N45" i="6"/>
  <c r="O45" i="6" s="1"/>
  <c r="J35" i="12"/>
  <c r="K60" i="12"/>
  <c r="D6" i="12"/>
  <c r="D87" i="12"/>
  <c r="J11" i="14"/>
  <c r="J8" i="14"/>
  <c r="J15" i="14"/>
  <c r="J8" i="10"/>
  <c r="E10" i="16"/>
  <c r="G5" i="14"/>
  <c r="AC10" i="16"/>
  <c r="J27" i="8"/>
  <c r="K62" i="8"/>
  <c r="M62" i="8"/>
  <c r="N62" i="8"/>
  <c r="L62" i="8"/>
  <c r="I79" i="8"/>
  <c r="J79" i="8"/>
  <c r="D85" i="8"/>
  <c r="C38" i="8"/>
  <c r="AB31" i="11"/>
  <c r="AC29" i="11"/>
  <c r="AA143" i="11"/>
  <c r="K110" i="11"/>
  <c r="L70" i="11"/>
  <c r="N52" i="4" l="1"/>
  <c r="O52" i="4" s="1"/>
  <c r="O68" i="4"/>
  <c r="O86" i="4" s="1"/>
  <c r="AE124" i="11"/>
  <c r="AE126" i="11" s="1"/>
  <c r="AE125" i="11" s="1"/>
  <c r="AE144" i="11" s="1"/>
  <c r="AL121" i="11"/>
  <c r="AL120" i="11" s="1"/>
  <c r="AL141" i="11"/>
  <c r="AL140" i="11" s="1"/>
  <c r="AL136" i="11"/>
  <c r="AL135" i="11" s="1"/>
  <c r="AL131" i="11"/>
  <c r="AL130" i="11" s="1"/>
  <c r="N71" i="4"/>
  <c r="O71" i="4" s="1"/>
  <c r="O22" i="9"/>
  <c r="C22" i="15" s="1"/>
  <c r="C26" i="15" s="1"/>
  <c r="C30" i="15" s="1"/>
  <c r="N26" i="9"/>
  <c r="O26" i="9" s="1"/>
  <c r="AE16" i="11"/>
  <c r="AF14" i="11"/>
  <c r="AD9" i="11"/>
  <c r="AC11" i="11"/>
  <c r="AJ21" i="11"/>
  <c r="AK19" i="11"/>
  <c r="AA33" i="11"/>
  <c r="N47" i="6"/>
  <c r="N10" i="8" s="1"/>
  <c r="AC24" i="11"/>
  <c r="AB26" i="11"/>
  <c r="AB143" i="11"/>
  <c r="K111" i="11"/>
  <c r="K150" i="11"/>
  <c r="AD29" i="11"/>
  <c r="AC31" i="11"/>
  <c r="K61" i="12"/>
  <c r="L72" i="11"/>
  <c r="F10" i="16"/>
  <c r="H5" i="14"/>
  <c r="AD10" i="16"/>
  <c r="D88" i="12"/>
  <c r="E40" i="12" s="1"/>
  <c r="E42" i="12" s="1"/>
  <c r="E44" i="12" s="1"/>
  <c r="D92" i="12"/>
  <c r="D87" i="8"/>
  <c r="J14" i="14"/>
  <c r="K38" i="14" s="1"/>
  <c r="J30" i="8"/>
  <c r="N76" i="8"/>
  <c r="K76" i="8"/>
  <c r="L76" i="8"/>
  <c r="M76" i="8"/>
  <c r="J10" i="14"/>
  <c r="K37" i="14" s="1"/>
  <c r="N55" i="4" l="1"/>
  <c r="O55" i="4" s="1"/>
  <c r="AF124" i="11"/>
  <c r="AF126" i="11" s="1"/>
  <c r="AF125" i="11" s="1"/>
  <c r="AF144" i="11" s="1"/>
  <c r="N75" i="4"/>
  <c r="O75" i="4" s="1"/>
  <c r="AD11" i="11"/>
  <c r="AE9" i="11"/>
  <c r="AF16" i="11"/>
  <c r="AG14" i="11"/>
  <c r="AL19" i="11"/>
  <c r="AK21" i="11"/>
  <c r="O47" i="6"/>
  <c r="I57" i="6" s="1"/>
  <c r="I60" i="6" s="1"/>
  <c r="AB33" i="11"/>
  <c r="AD24" i="11"/>
  <c r="AC26" i="11"/>
  <c r="E55" i="12"/>
  <c r="E85" i="12" s="1"/>
  <c r="L71" i="11"/>
  <c r="L109" i="11"/>
  <c r="L149" i="11" s="1"/>
  <c r="AD31" i="11"/>
  <c r="AE29" i="11"/>
  <c r="D57" i="6"/>
  <c r="D60" i="6" s="1"/>
  <c r="J57" i="6"/>
  <c r="J60" i="6" s="1"/>
  <c r="N18" i="12"/>
  <c r="O59" i="8"/>
  <c r="N11" i="8"/>
  <c r="O10" i="8"/>
  <c r="G10" i="16"/>
  <c r="I5" i="14"/>
  <c r="AE10" i="16"/>
  <c r="D32" i="8"/>
  <c r="M79" i="8"/>
  <c r="K79" i="8"/>
  <c r="N79" i="8"/>
  <c r="L79" i="8"/>
  <c r="K62" i="12"/>
  <c r="K63" i="12" s="1"/>
  <c r="K83" i="12" s="1"/>
  <c r="K153" i="11"/>
  <c r="J16" i="14"/>
  <c r="D90" i="12"/>
  <c r="E4" i="12" s="1"/>
  <c r="C11" i="16" s="1"/>
  <c r="AC143" i="11"/>
  <c r="N5" i="9" l="1"/>
  <c r="N8" i="13" s="1"/>
  <c r="N77" i="4"/>
  <c r="O77" i="4" s="1"/>
  <c r="AG124" i="11"/>
  <c r="N79" i="6"/>
  <c r="O79" i="6" s="1"/>
  <c r="N86" i="4"/>
  <c r="N22" i="10" s="1"/>
  <c r="N26" i="10" s="1"/>
  <c r="O26" i="10" s="1"/>
  <c r="AG16" i="11"/>
  <c r="AH14" i="11"/>
  <c r="AF9" i="11"/>
  <c r="AE11" i="11"/>
  <c r="N15" i="12"/>
  <c r="N16" i="12" s="1"/>
  <c r="O16" i="12" s="1"/>
  <c r="AL21" i="11"/>
  <c r="AD143" i="11"/>
  <c r="N57" i="6"/>
  <c r="N60" i="6" s="1"/>
  <c r="N64" i="6" s="1"/>
  <c r="N66" i="6" s="1"/>
  <c r="E57" i="6"/>
  <c r="E60" i="6" s="1"/>
  <c r="E64" i="6" s="1"/>
  <c r="E66" i="6" s="1"/>
  <c r="F57" i="6"/>
  <c r="F60" i="6" s="1"/>
  <c r="F64" i="6" s="1"/>
  <c r="F66" i="6" s="1"/>
  <c r="G57" i="6"/>
  <c r="G60" i="6" s="1"/>
  <c r="G64" i="6" s="1"/>
  <c r="G66" i="6" s="1"/>
  <c r="H57" i="6"/>
  <c r="H60" i="6" s="1"/>
  <c r="H64" i="6" s="1"/>
  <c r="H66" i="6" s="1"/>
  <c r="K57" i="6"/>
  <c r="K60" i="6" s="1"/>
  <c r="K64" i="6" s="1"/>
  <c r="K66" i="6" s="1"/>
  <c r="L57" i="6"/>
  <c r="L60" i="6" s="1"/>
  <c r="L64" i="6" s="1"/>
  <c r="L66" i="6" s="1"/>
  <c r="M57" i="6"/>
  <c r="M60" i="6" s="1"/>
  <c r="M64" i="6" s="1"/>
  <c r="M66" i="6" s="1"/>
  <c r="C57" i="6"/>
  <c r="C60" i="6" s="1"/>
  <c r="AC33" i="11"/>
  <c r="AE24" i="11"/>
  <c r="AD26" i="11"/>
  <c r="H10" i="16"/>
  <c r="J5" i="14"/>
  <c r="AF10" i="16"/>
  <c r="B11" i="15"/>
  <c r="B13" i="15" s="1"/>
  <c r="B28" i="15" s="1"/>
  <c r="B32" i="15" s="1"/>
  <c r="O11" i="8"/>
  <c r="N13" i="8"/>
  <c r="O60" i="8"/>
  <c r="N19" i="12"/>
  <c r="O39" i="12" s="1"/>
  <c r="C39" i="13" s="1"/>
  <c r="L110" i="11"/>
  <c r="M70" i="11"/>
  <c r="D36" i="8"/>
  <c r="E81" i="8"/>
  <c r="I64" i="6"/>
  <c r="I66" i="6" s="1"/>
  <c r="AE31" i="11"/>
  <c r="AF29" i="11"/>
  <c r="J64" i="6"/>
  <c r="J66" i="6" s="1"/>
  <c r="D64" i="6"/>
  <c r="D66" i="6" s="1"/>
  <c r="N10" i="13"/>
  <c r="O37" i="13" s="1"/>
  <c r="O8" i="13"/>
  <c r="L60" i="12"/>
  <c r="N8" i="9" l="1"/>
  <c r="O8" i="9" s="1"/>
  <c r="C8" i="15" s="1"/>
  <c r="N11" i="13"/>
  <c r="N14" i="13" s="1"/>
  <c r="O38" i="13" s="1"/>
  <c r="C38" i="14" s="1"/>
  <c r="N15" i="13"/>
  <c r="N16" i="13" s="1"/>
  <c r="N15" i="14"/>
  <c r="O5" i="9"/>
  <c r="N78" i="4"/>
  <c r="O78" i="4" s="1"/>
  <c r="AG126" i="11"/>
  <c r="AG125" i="11" s="1"/>
  <c r="AG144" i="11" s="1"/>
  <c r="N29" i="14"/>
  <c r="N32" i="14" s="1"/>
  <c r="O22" i="10"/>
  <c r="D22" i="15" s="1"/>
  <c r="D26" i="15" s="1"/>
  <c r="D30" i="15" s="1"/>
  <c r="O11" i="13"/>
  <c r="P11" i="13" s="1"/>
  <c r="AG9" i="11"/>
  <c r="AF11" i="11"/>
  <c r="AI14" i="11"/>
  <c r="AH16" i="11"/>
  <c r="O57" i="6"/>
  <c r="AD33" i="11"/>
  <c r="AF24" i="11"/>
  <c r="AE26" i="11"/>
  <c r="AE143" i="11"/>
  <c r="M69" i="6"/>
  <c r="M71" i="6" s="1"/>
  <c r="M10" i="9" s="1"/>
  <c r="D69" i="6"/>
  <c r="D71" i="6" s="1"/>
  <c r="D10" i="9" s="1"/>
  <c r="K69" i="6"/>
  <c r="K71" i="6" s="1"/>
  <c r="K10" i="9" s="1"/>
  <c r="J69" i="6"/>
  <c r="J71" i="6" s="1"/>
  <c r="J10" i="9" s="1"/>
  <c r="N35" i="12"/>
  <c r="C37" i="14"/>
  <c r="AF31" i="11"/>
  <c r="AG29" i="11"/>
  <c r="L61" i="12"/>
  <c r="H69" i="6"/>
  <c r="H71" i="6" s="1"/>
  <c r="H10" i="9" s="1"/>
  <c r="M72" i="11"/>
  <c r="L111" i="11"/>
  <c r="L150" i="11"/>
  <c r="N27" i="8"/>
  <c r="O62" i="8"/>
  <c r="O13" i="8"/>
  <c r="C64" i="6"/>
  <c r="O64" i="6" s="1"/>
  <c r="L69" i="6"/>
  <c r="L71" i="6" s="1"/>
  <c r="L10" i="9" s="1"/>
  <c r="G69" i="6"/>
  <c r="G71" i="6" s="1"/>
  <c r="G10" i="9" s="1"/>
  <c r="N69" i="6"/>
  <c r="N71" i="6" s="1"/>
  <c r="N10" i="9" s="1"/>
  <c r="I69" i="6"/>
  <c r="I71" i="6" s="1"/>
  <c r="I10" i="9" s="1"/>
  <c r="F69" i="6"/>
  <c r="F71" i="6" s="1"/>
  <c r="F10" i="9" s="1"/>
  <c r="E87" i="12"/>
  <c r="E6" i="12"/>
  <c r="D38" i="8"/>
  <c r="E85" i="8"/>
  <c r="I10" i="16"/>
  <c r="K5" i="14"/>
  <c r="AG10" i="16"/>
  <c r="E69" i="6"/>
  <c r="E71" i="6" s="1"/>
  <c r="E10" i="9" s="1"/>
  <c r="N81" i="4" l="1"/>
  <c r="N84" i="4" s="1"/>
  <c r="O84" i="4" s="1"/>
  <c r="AH124" i="11"/>
  <c r="AH126" i="11"/>
  <c r="AH125" i="11" s="1"/>
  <c r="AH144" i="11" s="1"/>
  <c r="AI16" i="11"/>
  <c r="AJ14" i="11"/>
  <c r="AG11" i="11"/>
  <c r="AH9" i="11"/>
  <c r="AE33" i="11"/>
  <c r="AF26" i="11"/>
  <c r="AG24" i="11"/>
  <c r="C66" i="6"/>
  <c r="C69" i="6" s="1"/>
  <c r="O69" i="6" s="1"/>
  <c r="G18" i="13"/>
  <c r="G11" i="9"/>
  <c r="G13" i="9" s="1"/>
  <c r="G27" i="9" s="1"/>
  <c r="G30" i="9" s="1"/>
  <c r="I18" i="13"/>
  <c r="I11" i="9"/>
  <c r="I13" i="9" s="1"/>
  <c r="I27" i="9" s="1"/>
  <c r="I30" i="9" s="1"/>
  <c r="F18" i="13"/>
  <c r="F11" i="9"/>
  <c r="F13" i="9" s="1"/>
  <c r="F27" i="9" s="1"/>
  <c r="F30" i="9" s="1"/>
  <c r="M18" i="13"/>
  <c r="M11" i="9"/>
  <c r="M13" i="9" s="1"/>
  <c r="M27" i="9" s="1"/>
  <c r="M30" i="9" s="1"/>
  <c r="H18" i="13"/>
  <c r="H11" i="9"/>
  <c r="H13" i="9" s="1"/>
  <c r="H27" i="9" s="1"/>
  <c r="H30" i="9" s="1"/>
  <c r="J18" i="13"/>
  <c r="J11" i="9"/>
  <c r="J13" i="9" s="1"/>
  <c r="J27" i="9" s="1"/>
  <c r="J30" i="9" s="1"/>
  <c r="L62" i="12"/>
  <c r="L63" i="12" s="1"/>
  <c r="L83" i="12" s="1"/>
  <c r="L153" i="11"/>
  <c r="K18" i="13"/>
  <c r="K11" i="9"/>
  <c r="K13" i="9" s="1"/>
  <c r="K27" i="9" s="1"/>
  <c r="K30" i="9" s="1"/>
  <c r="L18" i="13"/>
  <c r="L11" i="9"/>
  <c r="L13" i="9" s="1"/>
  <c r="L27" i="9" s="1"/>
  <c r="L30" i="9" s="1"/>
  <c r="D18" i="13"/>
  <c r="D11" i="9"/>
  <c r="D13" i="9" s="1"/>
  <c r="D27" i="9" s="1"/>
  <c r="D30" i="9" s="1"/>
  <c r="AH29" i="11"/>
  <c r="AG31" i="11"/>
  <c r="E87" i="8"/>
  <c r="O16" i="13"/>
  <c r="M109" i="11"/>
  <c r="M149" i="11" s="1"/>
  <c r="E18" i="13"/>
  <c r="E11" i="9"/>
  <c r="E13" i="9" s="1"/>
  <c r="E27" i="9" s="1"/>
  <c r="E30" i="9" s="1"/>
  <c r="L5" i="14"/>
  <c r="AH10" i="16"/>
  <c r="J10" i="16"/>
  <c r="N18" i="13"/>
  <c r="N11" i="9"/>
  <c r="N13" i="9" s="1"/>
  <c r="N27" i="9" s="1"/>
  <c r="N30" i="9" s="1"/>
  <c r="AF143" i="11"/>
  <c r="E88" i="12"/>
  <c r="F40" i="12" s="1"/>
  <c r="F42" i="12" s="1"/>
  <c r="F44" i="12" s="1"/>
  <c r="E92" i="12"/>
  <c r="N30" i="8"/>
  <c r="O27" i="8"/>
  <c r="O76" i="8"/>
  <c r="O81" i="4" l="1"/>
  <c r="N5" i="10"/>
  <c r="N8" i="14" s="1"/>
  <c r="AI124" i="11"/>
  <c r="AI9" i="11"/>
  <c r="AH11" i="11"/>
  <c r="AJ16" i="11"/>
  <c r="AK14" i="11"/>
  <c r="AF33" i="11"/>
  <c r="AH24" i="11"/>
  <c r="AG26" i="11"/>
  <c r="AG143" i="11"/>
  <c r="E90" i="12"/>
  <c r="F4" i="12" s="1"/>
  <c r="M60" i="12"/>
  <c r="O30" i="8"/>
  <c r="O79" i="8"/>
  <c r="M110" i="11"/>
  <c r="M19" i="13"/>
  <c r="N39" i="13" s="1"/>
  <c r="AI29" i="11"/>
  <c r="AH31" i="11"/>
  <c r="F19" i="13"/>
  <c r="G39" i="13" s="1"/>
  <c r="I19" i="13"/>
  <c r="J39" i="13" s="1"/>
  <c r="J19" i="13"/>
  <c r="K39" i="13" s="1"/>
  <c r="E32" i="8"/>
  <c r="K19" i="13"/>
  <c r="L39" i="13" s="1"/>
  <c r="N19" i="13"/>
  <c r="O39" i="13" s="1"/>
  <c r="C39" i="14" s="1"/>
  <c r="D19" i="13"/>
  <c r="E39" i="13" s="1"/>
  <c r="F55" i="12"/>
  <c r="F85" i="12" s="1"/>
  <c r="M5" i="14"/>
  <c r="AI10" i="16"/>
  <c r="K10" i="16"/>
  <c r="H19" i="13"/>
  <c r="I39" i="13" s="1"/>
  <c r="C71" i="6"/>
  <c r="L19" i="13"/>
  <c r="M39" i="13" s="1"/>
  <c r="E19" i="13"/>
  <c r="F39" i="13" s="1"/>
  <c r="G19" i="13"/>
  <c r="H39" i="13" s="1"/>
  <c r="N8" i="10" l="1"/>
  <c r="O8" i="10" s="1"/>
  <c r="D8" i="15" s="1"/>
  <c r="O8" i="14"/>
  <c r="N10" i="14"/>
  <c r="N11" i="14"/>
  <c r="O5" i="10"/>
  <c r="AI126" i="11"/>
  <c r="AI125" i="11" s="1"/>
  <c r="AI144" i="11" s="1"/>
  <c r="D11" i="16"/>
  <c r="AK16" i="11"/>
  <c r="AL14" i="11"/>
  <c r="AJ9" i="11"/>
  <c r="AI11" i="11"/>
  <c r="AG33" i="11"/>
  <c r="AH26" i="11"/>
  <c r="AI24" i="11"/>
  <c r="I35" i="13"/>
  <c r="G35" i="13"/>
  <c r="H35" i="13"/>
  <c r="J35" i="13"/>
  <c r="K35" i="13"/>
  <c r="L35" i="13"/>
  <c r="D35" i="13"/>
  <c r="E35" i="13"/>
  <c r="AJ29" i="11"/>
  <c r="AI31" i="11"/>
  <c r="E36" i="8"/>
  <c r="F81" i="8"/>
  <c r="N35" i="13"/>
  <c r="N5" i="14"/>
  <c r="AJ10" i="16"/>
  <c r="L10" i="16"/>
  <c r="M35" i="13"/>
  <c r="M61" i="12"/>
  <c r="C10" i="9"/>
  <c r="O71" i="6"/>
  <c r="B81" i="6" s="1"/>
  <c r="M111" i="11"/>
  <c r="M150" i="11"/>
  <c r="AH143" i="11"/>
  <c r="F6" i="12"/>
  <c r="F87" i="12"/>
  <c r="F35" i="13"/>
  <c r="N14" i="14" l="1"/>
  <c r="N16" i="14" s="1"/>
  <c r="O16" i="14" s="1"/>
  <c r="O11" i="14"/>
  <c r="AJ124" i="11"/>
  <c r="AL16" i="11"/>
  <c r="AJ11" i="11"/>
  <c r="AK9" i="11"/>
  <c r="AH33" i="11"/>
  <c r="AJ24" i="11"/>
  <c r="AI26" i="11"/>
  <c r="D81" i="6"/>
  <c r="D84" i="6" s="1"/>
  <c r="E81" i="6"/>
  <c r="E84" i="6" s="1"/>
  <c r="C81" i="6"/>
  <c r="G81" i="6"/>
  <c r="G84" i="6" s="1"/>
  <c r="F81" i="6"/>
  <c r="F84" i="6" s="1"/>
  <c r="L81" i="6"/>
  <c r="L84" i="6" s="1"/>
  <c r="N81" i="6"/>
  <c r="N84" i="6" s="1"/>
  <c r="M81" i="6"/>
  <c r="M84" i="6" s="1"/>
  <c r="K81" i="6"/>
  <c r="K84" i="6" s="1"/>
  <c r="J81" i="6"/>
  <c r="J84" i="6" s="1"/>
  <c r="I81" i="6"/>
  <c r="I84" i="6" s="1"/>
  <c r="H81" i="6"/>
  <c r="H84" i="6" s="1"/>
  <c r="M62" i="12"/>
  <c r="M63" i="12" s="1"/>
  <c r="M83" i="12" s="1"/>
  <c r="M153" i="11"/>
  <c r="N109" i="11"/>
  <c r="N149" i="11" s="1"/>
  <c r="AI143" i="11"/>
  <c r="F88" i="12"/>
  <c r="F92" i="12"/>
  <c r="E38" i="8"/>
  <c r="F85" i="8"/>
  <c r="O5" i="14"/>
  <c r="AK10" i="16"/>
  <c r="M10" i="16"/>
  <c r="C18" i="13"/>
  <c r="O10" i="9"/>
  <c r="C11" i="9"/>
  <c r="C13" i="9" s="1"/>
  <c r="AJ31" i="11"/>
  <c r="AK29" i="11"/>
  <c r="AJ126" i="11" l="1"/>
  <c r="AJ125" i="11" s="1"/>
  <c r="AJ144" i="11" s="1"/>
  <c r="AK124" i="11"/>
  <c r="AK11" i="11"/>
  <c r="AL9" i="11"/>
  <c r="AJ143" i="11"/>
  <c r="AI33" i="11"/>
  <c r="AK24" i="11"/>
  <c r="AJ26" i="11"/>
  <c r="AJ33" i="11" s="1"/>
  <c r="I88" i="6"/>
  <c r="I90" i="6" s="1"/>
  <c r="C11" i="15"/>
  <c r="C13" i="15" s="1"/>
  <c r="C28" i="15" s="1"/>
  <c r="C32" i="15" s="1"/>
  <c r="O11" i="9"/>
  <c r="H88" i="6"/>
  <c r="H90" i="6" s="1"/>
  <c r="J88" i="6"/>
  <c r="J90" i="6" s="1"/>
  <c r="G40" i="12"/>
  <c r="G42" i="12" s="1"/>
  <c r="G44" i="12" s="1"/>
  <c r="F90" i="12"/>
  <c r="G4" i="12" s="1"/>
  <c r="N88" i="6"/>
  <c r="N90" i="6" s="1"/>
  <c r="F88" i="6"/>
  <c r="F90" i="6" s="1"/>
  <c r="F87" i="8"/>
  <c r="C19" i="13"/>
  <c r="D39" i="13" s="1"/>
  <c r="K88" i="6"/>
  <c r="K90" i="6" s="1"/>
  <c r="F32" i="8"/>
  <c r="L88" i="6"/>
  <c r="L90" i="6" s="1"/>
  <c r="M88" i="6"/>
  <c r="M90" i="6" s="1"/>
  <c r="AL29" i="11"/>
  <c r="AK31" i="11"/>
  <c r="G88" i="6"/>
  <c r="G90" i="6" s="1"/>
  <c r="N60" i="12"/>
  <c r="N151" i="11"/>
  <c r="O81" i="6"/>
  <c r="C84" i="6"/>
  <c r="N110" i="11"/>
  <c r="E88" i="6"/>
  <c r="E90" i="6" s="1"/>
  <c r="D88" i="6"/>
  <c r="D90" i="6" s="1"/>
  <c r="O13" i="9"/>
  <c r="C27" i="9"/>
  <c r="AK126" i="11" l="1"/>
  <c r="AK125" i="11" s="1"/>
  <c r="AK144" i="11" s="1"/>
  <c r="AL11" i="11"/>
  <c r="AL24" i="11"/>
  <c r="AK26" i="11"/>
  <c r="E93" i="6"/>
  <c r="E95" i="6" s="1"/>
  <c r="E10" i="10" s="1"/>
  <c r="G93" i="6"/>
  <c r="G95" i="6" s="1"/>
  <c r="G10" i="10" s="1"/>
  <c r="F93" i="6"/>
  <c r="F95" i="6" s="1"/>
  <c r="F10" i="10" s="1"/>
  <c r="N93" i="6"/>
  <c r="N95" i="6" s="1"/>
  <c r="N10" i="10" s="1"/>
  <c r="M93" i="6"/>
  <c r="M95" i="6" s="1"/>
  <c r="M10" i="10" s="1"/>
  <c r="K93" i="6"/>
  <c r="K95" i="6" s="1"/>
  <c r="K10" i="10" s="1"/>
  <c r="D93" i="6"/>
  <c r="D95" i="6" s="1"/>
  <c r="D10" i="10" s="1"/>
  <c r="J93" i="6"/>
  <c r="J95" i="6" s="1"/>
  <c r="J10" i="10" s="1"/>
  <c r="F36" i="8"/>
  <c r="G81" i="8"/>
  <c r="I93" i="6"/>
  <c r="I95" i="6" s="1"/>
  <c r="I10" i="10" s="1"/>
  <c r="AK143" i="11"/>
  <c r="H93" i="6"/>
  <c r="H95" i="6" s="1"/>
  <c r="H10" i="10" s="1"/>
  <c r="O27" i="9"/>
  <c r="C30" i="9"/>
  <c r="C35" i="13"/>
  <c r="C88" i="6"/>
  <c r="O88" i="6" s="1"/>
  <c r="L93" i="6"/>
  <c r="L95" i="6" s="1"/>
  <c r="L10" i="10" s="1"/>
  <c r="G55" i="12"/>
  <c r="G85" i="12" s="1"/>
  <c r="N61" i="12"/>
  <c r="AL31" i="11"/>
  <c r="N111" i="11"/>
  <c r="N150" i="11"/>
  <c r="AL124" i="11" l="1"/>
  <c r="AK33" i="11"/>
  <c r="AL26" i="11"/>
  <c r="C90" i="6"/>
  <c r="O90" i="6" s="1"/>
  <c r="G18" i="14"/>
  <c r="G11" i="10"/>
  <c r="G13" i="10" s="1"/>
  <c r="G27" i="10" s="1"/>
  <c r="G30" i="10" s="1"/>
  <c r="H18" i="14"/>
  <c r="H11" i="10"/>
  <c r="H13" i="10" s="1"/>
  <c r="H27" i="10" s="1"/>
  <c r="H30" i="10" s="1"/>
  <c r="K18" i="14"/>
  <c r="K11" i="10"/>
  <c r="K13" i="10" s="1"/>
  <c r="K27" i="10" s="1"/>
  <c r="K30" i="10" s="1"/>
  <c r="N18" i="14"/>
  <c r="N11" i="10"/>
  <c r="N13" i="10" s="1"/>
  <c r="N27" i="10" s="1"/>
  <c r="N30" i="10" s="1"/>
  <c r="O35" i="13"/>
  <c r="L18" i="14"/>
  <c r="L11" i="10"/>
  <c r="L13" i="10" s="1"/>
  <c r="L27" i="10" s="1"/>
  <c r="L30" i="10" s="1"/>
  <c r="E11" i="16"/>
  <c r="G87" i="12"/>
  <c r="G6" i="12"/>
  <c r="F18" i="14"/>
  <c r="F11" i="10"/>
  <c r="F13" i="10" s="1"/>
  <c r="F27" i="10" s="1"/>
  <c r="F30" i="10" s="1"/>
  <c r="J18" i="14"/>
  <c r="J11" i="10"/>
  <c r="J13" i="10" s="1"/>
  <c r="J27" i="10" s="1"/>
  <c r="J30" i="10" s="1"/>
  <c r="I18" i="14"/>
  <c r="I11" i="10"/>
  <c r="I13" i="10" s="1"/>
  <c r="I27" i="10" s="1"/>
  <c r="I30" i="10" s="1"/>
  <c r="O109" i="11"/>
  <c r="O149" i="11" s="1"/>
  <c r="E18" i="14"/>
  <c r="E11" i="10"/>
  <c r="E13" i="10" s="1"/>
  <c r="E27" i="10" s="1"/>
  <c r="E30" i="10" s="1"/>
  <c r="M18" i="14"/>
  <c r="M11" i="10"/>
  <c r="M13" i="10" s="1"/>
  <c r="M27" i="10" s="1"/>
  <c r="M30" i="10" s="1"/>
  <c r="O30" i="9"/>
  <c r="N62" i="12"/>
  <c r="N63" i="12" s="1"/>
  <c r="N152" i="11"/>
  <c r="N153" i="11"/>
  <c r="N154" i="11" s="1"/>
  <c r="F38" i="8"/>
  <c r="G85" i="8"/>
  <c r="D18" i="14"/>
  <c r="D11" i="10"/>
  <c r="D13" i="10" s="1"/>
  <c r="D27" i="10" s="1"/>
  <c r="D30" i="10" s="1"/>
  <c r="AL126" i="11" l="1"/>
  <c r="AL33" i="11"/>
  <c r="AL35" i="11" s="1"/>
  <c r="C93" i="6"/>
  <c r="O93" i="6" s="1"/>
  <c r="J19" i="14"/>
  <c r="K39" i="14" s="1"/>
  <c r="F19" i="14"/>
  <c r="G39" i="14" s="1"/>
  <c r="M19" i="14"/>
  <c r="N39" i="14" s="1"/>
  <c r="G87" i="8"/>
  <c r="K19" i="14"/>
  <c r="L39" i="14" s="1"/>
  <c r="N83" i="12"/>
  <c r="O63" i="12"/>
  <c r="O110" i="11"/>
  <c r="G19" i="14"/>
  <c r="H39" i="14" s="1"/>
  <c r="N19" i="14"/>
  <c r="N35" i="14" s="1"/>
  <c r="C60" i="13"/>
  <c r="G88" i="12"/>
  <c r="H40" i="12" s="1"/>
  <c r="H42" i="12" s="1"/>
  <c r="H44" i="12" s="1"/>
  <c r="H55" i="12" s="1"/>
  <c r="H85" i="12" s="1"/>
  <c r="G92" i="12"/>
  <c r="E19" i="14"/>
  <c r="F39" i="14" s="1"/>
  <c r="H19" i="14"/>
  <c r="I39" i="14" s="1"/>
  <c r="D19" i="14"/>
  <c r="E39" i="14" s="1"/>
  <c r="L19" i="14"/>
  <c r="M39" i="14" s="1"/>
  <c r="I19" i="14"/>
  <c r="J39" i="14" s="1"/>
  <c r="AL125" i="11" l="1"/>
  <c r="AL144" i="11" s="1"/>
  <c r="AL143" i="11"/>
  <c r="C95" i="6"/>
  <c r="O95" i="6" s="1"/>
  <c r="J35" i="14"/>
  <c r="F35" i="14"/>
  <c r="D35" i="14"/>
  <c r="H35" i="14"/>
  <c r="G90" i="12"/>
  <c r="H4" i="12" s="1"/>
  <c r="E35" i="14"/>
  <c r="O111" i="11"/>
  <c r="O150" i="11"/>
  <c r="K35" i="14"/>
  <c r="L35" i="14"/>
  <c r="M35" i="14"/>
  <c r="G35" i="14"/>
  <c r="C61" i="13"/>
  <c r="I35" i="14"/>
  <c r="G32" i="8"/>
  <c r="C10" i="10" l="1"/>
  <c r="O10" i="10" s="1"/>
  <c r="P26" i="10" s="1"/>
  <c r="G36" i="8"/>
  <c r="H81" i="8"/>
  <c r="C62" i="13"/>
  <c r="C63" i="13" s="1"/>
  <c r="C83" i="13" s="1"/>
  <c r="O153" i="11"/>
  <c r="P109" i="11"/>
  <c r="P149" i="11" s="1"/>
  <c r="D11" i="15" l="1"/>
  <c r="D13" i="15" s="1"/>
  <c r="D28" i="15" s="1"/>
  <c r="D32" i="15" s="1"/>
  <c r="C11" i="10"/>
  <c r="C13" i="10" s="1"/>
  <c r="C27" i="10" s="1"/>
  <c r="O27" i="10" s="1"/>
  <c r="O11" i="10"/>
  <c r="C18" i="14"/>
  <c r="C19" i="14" s="1"/>
  <c r="D39" i="14" s="1"/>
  <c r="D60" i="13"/>
  <c r="G38" i="8"/>
  <c r="H85" i="8"/>
  <c r="H87" i="12"/>
  <c r="F11" i="16"/>
  <c r="H6" i="12"/>
  <c r="P110" i="11"/>
  <c r="C35" i="14" l="1"/>
  <c r="O35" i="14" s="1"/>
  <c r="C30" i="10"/>
  <c r="O30" i="10" s="1"/>
  <c r="O13" i="10"/>
  <c r="O18" i="14"/>
  <c r="P111" i="11"/>
  <c r="P150" i="11"/>
  <c r="H88" i="12"/>
  <c r="I40" i="12" s="1"/>
  <c r="I42" i="12" s="1"/>
  <c r="I44" i="12" s="1"/>
  <c r="I55" i="12" s="1"/>
  <c r="I85" i="12" s="1"/>
  <c r="H92" i="12"/>
  <c r="H32" i="8" s="1"/>
  <c r="H87" i="8"/>
  <c r="D61" i="13"/>
  <c r="H90" i="12" l="1"/>
  <c r="I4" i="12" s="1"/>
  <c r="I87" i="12" s="1"/>
  <c r="Q109" i="11"/>
  <c r="Q149" i="11" s="1"/>
  <c r="D62" i="13"/>
  <c r="D63" i="13" s="1"/>
  <c r="P153" i="11"/>
  <c r="H36" i="8"/>
  <c r="I81" i="8"/>
  <c r="G11" i="16" l="1"/>
  <c r="I6" i="12"/>
  <c r="H38" i="8"/>
  <c r="I87" i="8" s="1"/>
  <c r="I85" i="8"/>
  <c r="Q110" i="11"/>
  <c r="E60" i="13"/>
  <c r="I88" i="12"/>
  <c r="I92" i="12"/>
  <c r="I32" i="8" s="1"/>
  <c r="Q111" i="11" l="1"/>
  <c r="Q150" i="11"/>
  <c r="I36" i="8"/>
  <c r="J81" i="8"/>
  <c r="J40" i="12"/>
  <c r="J42" i="12" s="1"/>
  <c r="J44" i="12" s="1"/>
  <c r="J55" i="12" s="1"/>
  <c r="J85" i="12" s="1"/>
  <c r="I90" i="12"/>
  <c r="J4" i="12" s="1"/>
  <c r="E61" i="13"/>
  <c r="R109" i="11" l="1"/>
  <c r="R149" i="11" s="1"/>
  <c r="E62" i="13"/>
  <c r="E63" i="13" s="1"/>
  <c r="Q153" i="11"/>
  <c r="H11" i="16"/>
  <c r="J87" i="12"/>
  <c r="J6" i="12"/>
  <c r="I38" i="8"/>
  <c r="J87" i="8" s="1"/>
  <c r="J85" i="8"/>
  <c r="F60" i="13" l="1"/>
  <c r="R110" i="11"/>
  <c r="J88" i="12"/>
  <c r="J92" i="12"/>
  <c r="J32" i="8" s="1"/>
  <c r="J36" i="8" l="1"/>
  <c r="K81" i="8"/>
  <c r="K40" i="12"/>
  <c r="K42" i="12" s="1"/>
  <c r="K44" i="12" s="1"/>
  <c r="K55" i="12" s="1"/>
  <c r="K85" i="12" s="1"/>
  <c r="J90" i="12"/>
  <c r="K4" i="12" s="1"/>
  <c r="F61" i="13"/>
  <c r="R111" i="11"/>
  <c r="R150" i="11"/>
  <c r="S109" i="11" l="1"/>
  <c r="S149" i="11" s="1"/>
  <c r="I11" i="16"/>
  <c r="K87" i="12"/>
  <c r="K6" i="12"/>
  <c r="J38" i="8"/>
  <c r="K87" i="8" s="1"/>
  <c r="K85" i="8"/>
  <c r="F62" i="13"/>
  <c r="F63" i="13" s="1"/>
  <c r="F83" i="13" s="1"/>
  <c r="R153" i="11"/>
  <c r="K88" i="12" l="1"/>
  <c r="L40" i="12" s="1"/>
  <c r="L42" i="12" s="1"/>
  <c r="L44" i="12" s="1"/>
  <c r="L55" i="12" s="1"/>
  <c r="L85" i="12" s="1"/>
  <c r="K92" i="12"/>
  <c r="K32" i="8" s="1"/>
  <c r="S110" i="11"/>
  <c r="G60" i="13"/>
  <c r="K90" i="12" l="1"/>
  <c r="L4" i="12" s="1"/>
  <c r="L87" i="12" s="1"/>
  <c r="G61" i="13"/>
  <c r="S111" i="11"/>
  <c r="S150" i="11"/>
  <c r="K36" i="8"/>
  <c r="L81" i="8"/>
  <c r="J11" i="16" l="1"/>
  <c r="L6" i="12"/>
  <c r="K38" i="8"/>
  <c r="L87" i="8" s="1"/>
  <c r="L85" i="8"/>
  <c r="T109" i="11"/>
  <c r="T149" i="11" s="1"/>
  <c r="G62" i="13"/>
  <c r="G63" i="13" s="1"/>
  <c r="G83" i="13" s="1"/>
  <c r="S153" i="11"/>
  <c r="L88" i="12"/>
  <c r="L92" i="12"/>
  <c r="L32" i="8" s="1"/>
  <c r="L36" i="8" l="1"/>
  <c r="M81" i="8"/>
  <c r="M40" i="12"/>
  <c r="M42" i="12" s="1"/>
  <c r="M44" i="12" s="1"/>
  <c r="M55" i="12" s="1"/>
  <c r="M85" i="12" s="1"/>
  <c r="L90" i="12"/>
  <c r="M4" i="12" s="1"/>
  <c r="T110" i="11"/>
  <c r="H60" i="13"/>
  <c r="H61" i="13" l="1"/>
  <c r="T111" i="11"/>
  <c r="T150" i="11"/>
  <c r="K11" i="16"/>
  <c r="M87" i="12"/>
  <c r="M6" i="12"/>
  <c r="L38" i="8"/>
  <c r="M87" i="8" s="1"/>
  <c r="M85" i="8"/>
  <c r="M88" i="12" l="1"/>
  <c r="M92" i="12"/>
  <c r="M32" i="8" s="1"/>
  <c r="H62" i="13"/>
  <c r="H63" i="13" s="1"/>
  <c r="T153" i="11"/>
  <c r="U109" i="11"/>
  <c r="U149" i="11" s="1"/>
  <c r="I60" i="13" l="1"/>
  <c r="U110" i="11"/>
  <c r="M36" i="8"/>
  <c r="N81" i="8"/>
  <c r="N40" i="12"/>
  <c r="N42" i="12" s="1"/>
  <c r="N44" i="12" s="1"/>
  <c r="M90" i="12"/>
  <c r="N4" i="12" s="1"/>
  <c r="L11" i="16" l="1"/>
  <c r="N6" i="12"/>
  <c r="N55" i="12"/>
  <c r="N85" i="12" s="1"/>
  <c r="N87" i="12" s="1"/>
  <c r="O44" i="12"/>
  <c r="M38" i="8"/>
  <c r="N87" i="8" s="1"/>
  <c r="N85" i="8"/>
  <c r="U111" i="11"/>
  <c r="U150" i="11"/>
  <c r="I61" i="13"/>
  <c r="N88" i="12" l="1"/>
  <c r="O40" i="12" s="1"/>
  <c r="N92" i="12"/>
  <c r="O87" i="12"/>
  <c r="I62" i="13"/>
  <c r="I63" i="13" s="1"/>
  <c r="I83" i="13" s="1"/>
  <c r="U153" i="11"/>
  <c r="V109" i="11"/>
  <c r="V149" i="11" s="1"/>
  <c r="N90" i="12" l="1"/>
  <c r="O90" i="12" s="1"/>
  <c r="V110" i="11"/>
  <c r="N32" i="8"/>
  <c r="O92" i="12"/>
  <c r="J60" i="13"/>
  <c r="C40" i="13"/>
  <c r="C42" i="13" s="1"/>
  <c r="C44" i="13" s="1"/>
  <c r="O42" i="12"/>
  <c r="O4" i="12" l="1"/>
  <c r="C56" i="13"/>
  <c r="C85" i="13" s="1"/>
  <c r="N36" i="8"/>
  <c r="O32" i="8"/>
  <c r="B34" i="15" s="1"/>
  <c r="B36" i="15" s="1"/>
  <c r="B38" i="15" s="1"/>
  <c r="O81" i="8"/>
  <c r="J61" i="13"/>
  <c r="V111" i="11"/>
  <c r="V150" i="11"/>
  <c r="M11" i="16" l="1"/>
  <c r="C4" i="13"/>
  <c r="O6" i="12"/>
  <c r="J62" i="13"/>
  <c r="J63" i="13" s="1"/>
  <c r="J83" i="13" s="1"/>
  <c r="V153" i="11"/>
  <c r="W109" i="11"/>
  <c r="W149" i="11" s="1"/>
  <c r="N38" i="8"/>
  <c r="O85" i="8"/>
  <c r="O36" i="8"/>
  <c r="O87" i="8" l="1"/>
  <c r="O38" i="8"/>
  <c r="B75" i="13" s="1"/>
  <c r="D76" i="13" s="1"/>
  <c r="W110" i="11"/>
  <c r="K60" i="13"/>
  <c r="W111" i="11" l="1"/>
  <c r="W150" i="11"/>
  <c r="K61" i="13"/>
  <c r="E76" i="13"/>
  <c r="D79" i="13"/>
  <c r="H76" i="13" l="1"/>
  <c r="E77" i="13"/>
  <c r="E79" i="13" s="1"/>
  <c r="D83" i="13"/>
  <c r="X109" i="11"/>
  <c r="X149" i="11" s="1"/>
  <c r="K62" i="13"/>
  <c r="K63" i="13" s="1"/>
  <c r="W153" i="11"/>
  <c r="E83" i="13" l="1"/>
  <c r="X110" i="11"/>
  <c r="L60" i="13"/>
  <c r="H77" i="13"/>
  <c r="H79" i="13" s="1"/>
  <c r="K76" i="13"/>
  <c r="H83" i="13" l="1"/>
  <c r="L61" i="13"/>
  <c r="X111" i="11"/>
  <c r="X150" i="11"/>
  <c r="K77" i="13"/>
  <c r="K79" i="13" s="1"/>
  <c r="K83" i="13" s="1"/>
  <c r="N76" i="13"/>
  <c r="O76" i="13" s="1"/>
  <c r="O80" i="13" l="1"/>
  <c r="O83" i="13" s="1"/>
  <c r="Y109" i="11"/>
  <c r="Y149" i="11" s="1"/>
  <c r="N77" i="13"/>
  <c r="N79" i="13" s="1"/>
  <c r="O74" i="13" s="1"/>
  <c r="L62" i="13"/>
  <c r="L63" i="13" s="1"/>
  <c r="L83" i="13" s="1"/>
  <c r="X153" i="11"/>
  <c r="Y110" i="11" l="1"/>
  <c r="M60" i="13"/>
  <c r="M61" i="13" l="1"/>
  <c r="Y111" i="11"/>
  <c r="Y150" i="11"/>
  <c r="M62" i="13" l="1"/>
  <c r="M63" i="13" s="1"/>
  <c r="M83" i="13" s="1"/>
  <c r="Y153" i="11"/>
  <c r="Z109" i="11"/>
  <c r="Z149" i="11" s="1"/>
  <c r="N60" i="13" l="1"/>
  <c r="Z151" i="11"/>
  <c r="Z110" i="11"/>
  <c r="Z111" i="11" l="1"/>
  <c r="Z150" i="11"/>
  <c r="N61" i="13"/>
  <c r="N62" i="13" l="1"/>
  <c r="N63" i="13" s="1"/>
  <c r="N83" i="13" s="1"/>
  <c r="Z152" i="11"/>
  <c r="Z153" i="11"/>
  <c r="Z154" i="11" s="1"/>
  <c r="AA109" i="11"/>
  <c r="AA149" i="11" s="1"/>
  <c r="AA110" i="11" l="1"/>
  <c r="C57" i="14"/>
  <c r="C58" i="14" l="1"/>
  <c r="AA111" i="11"/>
  <c r="AA150" i="11"/>
  <c r="C59" i="14" l="1"/>
  <c r="AA153" i="11"/>
  <c r="AB109" i="11"/>
  <c r="AB149" i="11" s="1"/>
  <c r="AB110" i="11" l="1"/>
  <c r="D57" i="14"/>
  <c r="C60" i="14"/>
  <c r="C80" i="14" l="1"/>
  <c r="AB111" i="11"/>
  <c r="AB150" i="11"/>
  <c r="D58" i="14"/>
  <c r="AC109" i="11" l="1"/>
  <c r="AC149" i="11" s="1"/>
  <c r="D59" i="14"/>
  <c r="AB153" i="11"/>
  <c r="D60" i="14" l="1"/>
  <c r="AC110" i="11"/>
  <c r="E57" i="14"/>
  <c r="E58" i="14" l="1"/>
  <c r="AC111" i="11"/>
  <c r="AC150" i="11"/>
  <c r="E59" i="14" l="1"/>
  <c r="AC153" i="11"/>
  <c r="AD109" i="11"/>
  <c r="AD149" i="11" s="1"/>
  <c r="AD110" i="11" l="1"/>
  <c r="F57" i="14"/>
  <c r="E60" i="14"/>
  <c r="AD111" i="11" l="1"/>
  <c r="AD150" i="11"/>
  <c r="F58" i="14"/>
  <c r="AE109" i="11" l="1"/>
  <c r="AE149" i="11" s="1"/>
  <c r="F59" i="14"/>
  <c r="AD153" i="11"/>
  <c r="AE110" i="11" l="1"/>
  <c r="F60" i="14"/>
  <c r="G57" i="14"/>
  <c r="G58" i="14" l="1"/>
  <c r="F80" i="14"/>
  <c r="AE111" i="11"/>
  <c r="AE150" i="11"/>
  <c r="G59" i="14" l="1"/>
  <c r="AE153" i="11"/>
  <c r="AF109" i="11"/>
  <c r="AF149" i="11" s="1"/>
  <c r="H57" i="14" l="1"/>
  <c r="AF110" i="11"/>
  <c r="G60" i="14"/>
  <c r="AF111" i="11" l="1"/>
  <c r="AF150" i="11"/>
  <c r="H58" i="14"/>
  <c r="G80" i="14"/>
  <c r="H59" i="14" l="1"/>
  <c r="H60" i="14" s="1"/>
  <c r="AF153" i="11"/>
  <c r="AG109" i="11"/>
  <c r="AG149" i="11" s="1"/>
  <c r="AG110" i="11" l="1"/>
  <c r="I57" i="14"/>
  <c r="I58" i="14" l="1"/>
  <c r="AG111" i="11"/>
  <c r="AG150" i="11"/>
  <c r="I59" i="14" l="1"/>
  <c r="I60" i="14" s="1"/>
  <c r="I80" i="14" s="1"/>
  <c r="AG153" i="11"/>
  <c r="AH109" i="11"/>
  <c r="AH149" i="11" s="1"/>
  <c r="J57" i="14" l="1"/>
  <c r="AH110" i="11"/>
  <c r="AH111" i="11" l="1"/>
  <c r="AH150" i="11"/>
  <c r="J58" i="14"/>
  <c r="AI109" i="11" l="1"/>
  <c r="AI149" i="11" s="1"/>
  <c r="J59" i="14"/>
  <c r="J60" i="14" s="1"/>
  <c r="J80" i="14" s="1"/>
  <c r="AH153" i="11"/>
  <c r="K57" i="14" l="1"/>
  <c r="AI110" i="11"/>
  <c r="AI111" i="11" l="1"/>
  <c r="AI150" i="11"/>
  <c r="K58" i="14"/>
  <c r="AJ109" i="11" l="1"/>
  <c r="AJ149" i="11" s="1"/>
  <c r="K59" i="14"/>
  <c r="K60" i="14" s="1"/>
  <c r="AI153" i="11"/>
  <c r="L57" i="14" l="1"/>
  <c r="AJ110" i="11"/>
  <c r="AJ111" i="11" l="1"/>
  <c r="AJ150" i="11"/>
  <c r="L58" i="14"/>
  <c r="L59" i="14" l="1"/>
  <c r="L60" i="14" s="1"/>
  <c r="L80" i="14" s="1"/>
  <c r="AJ153" i="11"/>
  <c r="AK109" i="11"/>
  <c r="AK149" i="11" s="1"/>
  <c r="M57" i="14" l="1"/>
  <c r="AK110" i="11"/>
  <c r="AK111" i="11" l="1"/>
  <c r="AK150" i="11"/>
  <c r="M58" i="14"/>
  <c r="M59" i="14" l="1"/>
  <c r="M60" i="14" s="1"/>
  <c r="M80" i="14" s="1"/>
  <c r="AK153" i="11"/>
  <c r="AL109" i="11"/>
  <c r="AL149" i="11" s="1"/>
  <c r="AL110" i="11" l="1"/>
  <c r="N57" i="14"/>
  <c r="AL151" i="11"/>
  <c r="N58" i="14" l="1"/>
  <c r="O57" i="14"/>
  <c r="AL111" i="11"/>
  <c r="AL150" i="11"/>
  <c r="N59" i="14" l="1"/>
  <c r="AL152" i="11"/>
  <c r="AL153" i="11"/>
  <c r="AL154" i="11" s="1"/>
  <c r="O59" i="14" l="1"/>
  <c r="N60" i="14"/>
  <c r="O60" i="14" l="1"/>
  <c r="AM149" i="11" l="1"/>
  <c r="AM150" i="11" l="1"/>
  <c r="C87" i="13"/>
  <c r="C93" i="13" s="1"/>
  <c r="C32" i="9" s="1"/>
  <c r="C6" i="13"/>
  <c r="C88" i="13" l="1"/>
  <c r="C36" i="9"/>
  <c r="C38" i="9" s="1"/>
  <c r="C90" i="13" l="1"/>
  <c r="D4" i="13" s="1"/>
  <c r="D40" i="13"/>
  <c r="D42" i="13" s="1"/>
  <c r="D44" i="13" s="1"/>
  <c r="D56" i="13" s="1"/>
  <c r="D85" i="13" s="1"/>
  <c r="N11" i="16" l="1"/>
  <c r="D87" i="13"/>
  <c r="D6" i="13"/>
  <c r="D93" i="13" l="1"/>
  <c r="D32" i="9" s="1"/>
  <c r="D36" i="9" s="1"/>
  <c r="D38" i="9" s="1"/>
  <c r="D88" i="13"/>
  <c r="E40" i="13" l="1"/>
  <c r="E42" i="13" s="1"/>
  <c r="E44" i="13" s="1"/>
  <c r="E56" i="13" s="1"/>
  <c r="E85" i="13" s="1"/>
  <c r="D90" i="13"/>
  <c r="E4" i="13" s="1"/>
  <c r="E6" i="13" l="1"/>
  <c r="E87" i="13"/>
  <c r="O11" i="16"/>
  <c r="E93" i="13" l="1"/>
  <c r="E32" i="9" s="1"/>
  <c r="E36" i="9" s="1"/>
  <c r="E38" i="9" s="1"/>
  <c r="E88" i="13"/>
  <c r="F40" i="13" l="1"/>
  <c r="F42" i="13" s="1"/>
  <c r="F44" i="13" s="1"/>
  <c r="F56" i="13" s="1"/>
  <c r="F85" i="13" s="1"/>
  <c r="E90" i="13"/>
  <c r="F4" i="13" s="1"/>
  <c r="F87" i="13" l="1"/>
  <c r="F93" i="13" s="1"/>
  <c r="P11" i="16"/>
  <c r="F6" i="13"/>
  <c r="F88" i="13" l="1"/>
  <c r="F32" i="9"/>
  <c r="G40" i="13" l="1"/>
  <c r="G42" i="13" s="1"/>
  <c r="G44" i="13" s="1"/>
  <c r="G56" i="13" s="1"/>
  <c r="G85" i="13" s="1"/>
  <c r="F90" i="13"/>
  <c r="G4" i="13" s="1"/>
  <c r="F36" i="9"/>
  <c r="F38" i="9" s="1"/>
  <c r="Q11" i="16" l="1"/>
  <c r="G6" i="13"/>
  <c r="G87" i="13"/>
  <c r="G93" i="13" s="1"/>
  <c r="G88" i="13" l="1"/>
  <c r="G32" i="9"/>
  <c r="G36" i="9" s="1"/>
  <c r="G38" i="9" s="1"/>
  <c r="H40" i="13" l="1"/>
  <c r="H42" i="13" s="1"/>
  <c r="H44" i="13" s="1"/>
  <c r="H56" i="13" s="1"/>
  <c r="H85" i="13" s="1"/>
  <c r="G90" i="13"/>
  <c r="H4" i="13" s="1"/>
  <c r="H6" i="13" l="1"/>
  <c r="R11" i="16"/>
  <c r="H87" i="13"/>
  <c r="H88" i="13" s="1"/>
  <c r="I40" i="13" l="1"/>
  <c r="I42" i="13" s="1"/>
  <c r="I44" i="13" s="1"/>
  <c r="I56" i="13" s="1"/>
  <c r="I85" i="13" s="1"/>
  <c r="H90" i="13"/>
  <c r="I4" i="13" s="1"/>
  <c r="I6" i="13" s="1"/>
  <c r="H93" i="13"/>
  <c r="H32" i="9" s="1"/>
  <c r="H36" i="9" s="1"/>
  <c r="H38" i="9" s="1"/>
  <c r="S11" i="16" l="1"/>
  <c r="I87" i="13"/>
  <c r="I88" i="13" l="1"/>
  <c r="J40" i="13" s="1"/>
  <c r="J42" i="13" s="1"/>
  <c r="J44" i="13" s="1"/>
  <c r="J56" i="13" s="1"/>
  <c r="J85" i="13" s="1"/>
  <c r="I93" i="13"/>
  <c r="I32" i="9" s="1"/>
  <c r="I36" i="9" s="1"/>
  <c r="I38" i="9" s="1"/>
  <c r="I90" i="13" l="1"/>
  <c r="J4" i="13" s="1"/>
  <c r="T11" i="16" s="1"/>
  <c r="J87" i="13" l="1"/>
  <c r="J88" i="13" s="1"/>
  <c r="J6" i="13"/>
  <c r="J93" i="13" l="1"/>
  <c r="J32" i="9" s="1"/>
  <c r="J36" i="9" s="1"/>
  <c r="J38" i="9" s="1"/>
  <c r="K40" i="13"/>
  <c r="K42" i="13" s="1"/>
  <c r="K44" i="13" s="1"/>
  <c r="K56" i="13" s="1"/>
  <c r="K85" i="13" s="1"/>
  <c r="J90" i="13"/>
  <c r="K4" i="13" s="1"/>
  <c r="U11" i="16" l="1"/>
  <c r="K87" i="13"/>
  <c r="K6" i="13"/>
  <c r="K88" i="13" l="1"/>
  <c r="K93" i="13"/>
  <c r="K32" i="9" s="1"/>
  <c r="K36" i="9" s="1"/>
  <c r="K38" i="9" s="1"/>
  <c r="L40" i="13" l="1"/>
  <c r="L42" i="13" s="1"/>
  <c r="L44" i="13" s="1"/>
  <c r="L56" i="13" s="1"/>
  <c r="L85" i="13" s="1"/>
  <c r="K90" i="13"/>
  <c r="L4" i="13" s="1"/>
  <c r="L87" i="13" l="1"/>
  <c r="V11" i="16"/>
  <c r="L6" i="13"/>
  <c r="L88" i="13" l="1"/>
  <c r="L93" i="13"/>
  <c r="L32" i="9" s="1"/>
  <c r="L36" i="9" s="1"/>
  <c r="L38" i="9" s="1"/>
  <c r="M40" i="13" l="1"/>
  <c r="M42" i="13" s="1"/>
  <c r="M44" i="13" s="1"/>
  <c r="M56" i="13" s="1"/>
  <c r="M85" i="13" s="1"/>
  <c r="L90" i="13"/>
  <c r="M4" i="13" s="1"/>
  <c r="M87" i="13" l="1"/>
  <c r="M6" i="13"/>
  <c r="W11" i="16"/>
  <c r="M93" i="13" l="1"/>
  <c r="M32" i="9" s="1"/>
  <c r="M36" i="9" s="1"/>
  <c r="M38" i="9" s="1"/>
  <c r="M88" i="13"/>
  <c r="N40" i="13" l="1"/>
  <c r="N42" i="13" s="1"/>
  <c r="N44" i="13" s="1"/>
  <c r="M90" i="13"/>
  <c r="N4" i="13" s="1"/>
  <c r="X11" i="16" l="1"/>
  <c r="N6" i="13"/>
  <c r="N56" i="13"/>
  <c r="N85" i="13" s="1"/>
  <c r="O44" i="13"/>
  <c r="N87" i="13" l="1"/>
  <c r="N88" i="13" l="1"/>
  <c r="O40" i="13" s="1"/>
  <c r="N93" i="13"/>
  <c r="O87" i="13"/>
  <c r="R85" i="14" s="1"/>
  <c r="N90" i="13" l="1"/>
  <c r="O4" i="13" s="1"/>
  <c r="C4" i="14" s="1"/>
  <c r="C6" i="14" s="1"/>
  <c r="N32" i="9"/>
  <c r="O93" i="13"/>
  <c r="O42" i="13"/>
  <c r="C40" i="14"/>
  <c r="C42" i="14" s="1"/>
  <c r="C44" i="14" s="1"/>
  <c r="Y11" i="16" l="1"/>
  <c r="O6" i="13"/>
  <c r="C54" i="14"/>
  <c r="N36" i="9"/>
  <c r="N38" i="9" s="1"/>
  <c r="O38" i="9" s="1"/>
  <c r="B72" i="14" s="1"/>
  <c r="D73" i="14" s="1"/>
  <c r="O32" i="9"/>
  <c r="O36" i="9" l="1"/>
  <c r="C34" i="15"/>
  <c r="C36" i="15" s="1"/>
  <c r="C38" i="15" s="1"/>
  <c r="E73" i="14"/>
  <c r="D76" i="14"/>
  <c r="C82" i="14"/>
  <c r="C84" i="14" l="1"/>
  <c r="D80" i="14"/>
  <c r="E74" i="14"/>
  <c r="E76" i="14" s="1"/>
  <c r="H73" i="14"/>
  <c r="E80" i="14" l="1"/>
  <c r="H74" i="14"/>
  <c r="H76" i="14" s="1"/>
  <c r="H80" i="14" s="1"/>
  <c r="K73" i="14"/>
  <c r="C85" i="14"/>
  <c r="C90" i="14"/>
  <c r="C32" i="10" l="1"/>
  <c r="D40" i="14"/>
  <c r="D42" i="14" s="1"/>
  <c r="D44" i="14" s="1"/>
  <c r="C87" i="14"/>
  <c r="N73" i="14"/>
  <c r="O73" i="14" s="1"/>
  <c r="K74" i="14"/>
  <c r="K76" i="14" s="1"/>
  <c r="K80" i="14" l="1"/>
  <c r="N74" i="14"/>
  <c r="N76" i="14" s="1"/>
  <c r="N80" i="14" s="1"/>
  <c r="O77" i="14"/>
  <c r="O80" i="14" s="1"/>
  <c r="D4" i="14"/>
  <c r="Z11" i="16" s="1"/>
  <c r="D54" i="14"/>
  <c r="C36" i="10"/>
  <c r="C38" i="10" s="1"/>
  <c r="D82" i="14" l="1"/>
  <c r="D84" i="14" s="1"/>
  <c r="D6" i="14"/>
  <c r="O71" i="14"/>
  <c r="D85" i="14" l="1"/>
  <c r="E40" i="14" s="1"/>
  <c r="E42" i="14" s="1"/>
  <c r="E44" i="14" s="1"/>
  <c r="D90" i="14"/>
  <c r="D87" i="14" l="1"/>
  <c r="E4" i="14" s="1"/>
  <c r="AA11" i="16" s="1"/>
  <c r="D32" i="10"/>
  <c r="E54" i="14"/>
  <c r="E82" i="14" l="1"/>
  <c r="E84" i="14" s="1"/>
  <c r="D36" i="10"/>
  <c r="D38" i="10" s="1"/>
  <c r="E6" i="14"/>
  <c r="E85" i="14" l="1"/>
  <c r="F40" i="14" s="1"/>
  <c r="F42" i="14" s="1"/>
  <c r="F44" i="14" s="1"/>
  <c r="E90" i="14"/>
  <c r="E87" i="14" l="1"/>
  <c r="F4" i="14" s="1"/>
  <c r="AB11" i="16" s="1"/>
  <c r="E32" i="10"/>
  <c r="F54" i="14"/>
  <c r="F82" i="14" l="1"/>
  <c r="F84" i="14" s="1"/>
  <c r="E36" i="10"/>
  <c r="E38" i="10" s="1"/>
  <c r="F6" i="14"/>
  <c r="F85" i="14" l="1"/>
  <c r="G40" i="14" s="1"/>
  <c r="G42" i="14" s="1"/>
  <c r="G44" i="14" s="1"/>
  <c r="F90" i="14"/>
  <c r="F87" i="14" l="1"/>
  <c r="G4" i="14" s="1"/>
  <c r="AC11" i="16" s="1"/>
  <c r="F32" i="10"/>
  <c r="G54" i="14"/>
  <c r="G82" i="14" l="1"/>
  <c r="F36" i="10"/>
  <c r="F38" i="10" s="1"/>
  <c r="G6" i="14"/>
  <c r="G84" i="14" l="1"/>
  <c r="G85" i="14" l="1"/>
  <c r="H40" i="14" s="1"/>
  <c r="H42" i="14" s="1"/>
  <c r="H44" i="14" s="1"/>
  <c r="H54" i="14" s="1"/>
  <c r="H82" i="14" s="1"/>
  <c r="G90" i="14"/>
  <c r="G87" i="14" l="1"/>
  <c r="H4" i="14" s="1"/>
  <c r="G32" i="10"/>
  <c r="G36" i="10" l="1"/>
  <c r="G38" i="10" s="1"/>
  <c r="H6" i="14"/>
  <c r="H84" i="14"/>
  <c r="AD11" i="16"/>
  <c r="H85" i="14" l="1"/>
  <c r="I40" i="14" s="1"/>
  <c r="I42" i="14" s="1"/>
  <c r="I44" i="14" s="1"/>
  <c r="I54" i="14" s="1"/>
  <c r="I82" i="14" s="1"/>
  <c r="H90" i="14"/>
  <c r="H32" i="10" s="1"/>
  <c r="H36" i="10" s="1"/>
  <c r="H38" i="10" s="1"/>
  <c r="H87" i="14" l="1"/>
  <c r="I4" i="14" s="1"/>
  <c r="I6" i="14" s="1"/>
  <c r="AE11" i="16" l="1"/>
  <c r="I84" i="14"/>
  <c r="I85" i="14" s="1"/>
  <c r="J40" i="14" s="1"/>
  <c r="J42" i="14" s="1"/>
  <c r="J44" i="14" s="1"/>
  <c r="J54" i="14" s="1"/>
  <c r="J82" i="14" s="1"/>
  <c r="I90" i="14" l="1"/>
  <c r="I32" i="10" s="1"/>
  <c r="I36" i="10" s="1"/>
  <c r="I38" i="10" s="1"/>
  <c r="I87" i="14"/>
  <c r="J4" i="14" s="1"/>
  <c r="AF11" i="16" s="1"/>
  <c r="J6" i="14" l="1"/>
  <c r="J84" i="14"/>
  <c r="J90" i="14" s="1"/>
  <c r="J32" i="10" s="1"/>
  <c r="J36" i="10" s="1"/>
  <c r="J38" i="10" s="1"/>
  <c r="J85" i="14" l="1"/>
  <c r="K40" i="14" s="1"/>
  <c r="K42" i="14" s="1"/>
  <c r="K44" i="14" s="1"/>
  <c r="K54" i="14" s="1"/>
  <c r="K82" i="14" s="1"/>
  <c r="J87" i="14" l="1"/>
  <c r="K4" i="14" s="1"/>
  <c r="K84" i="14" s="1"/>
  <c r="K6" i="14" l="1"/>
  <c r="AG11" i="16"/>
  <c r="K90" i="14"/>
  <c r="K32" i="10" s="1"/>
  <c r="K36" i="10" s="1"/>
  <c r="K38" i="10" s="1"/>
  <c r="K85" i="14"/>
  <c r="L40" i="14" s="1"/>
  <c r="L42" i="14" s="1"/>
  <c r="L44" i="14" s="1"/>
  <c r="L54" i="14" s="1"/>
  <c r="L82" i="14" s="1"/>
  <c r="K87" i="14" l="1"/>
  <c r="L4" i="14" s="1"/>
  <c r="L6" i="14" s="1"/>
  <c r="AH11" i="16" l="1"/>
  <c r="L84" i="14"/>
  <c r="L90" i="14" s="1"/>
  <c r="L32" i="10" s="1"/>
  <c r="L36" i="10" s="1"/>
  <c r="L38" i="10" s="1"/>
  <c r="L85" i="14" l="1"/>
  <c r="M40" i="14" s="1"/>
  <c r="M42" i="14" s="1"/>
  <c r="M44" i="14" s="1"/>
  <c r="M54" i="14" s="1"/>
  <c r="M82" i="14" s="1"/>
  <c r="L87" i="14" l="1"/>
  <c r="M4" i="14" s="1"/>
  <c r="M84" i="14" s="1"/>
  <c r="AI11" i="16" l="1"/>
  <c r="M6" i="14"/>
  <c r="M85" i="14"/>
  <c r="M90" i="14"/>
  <c r="M32" i="10" s="1"/>
  <c r="M36" i="10" s="1"/>
  <c r="M38" i="10" s="1"/>
  <c r="N40" i="14" l="1"/>
  <c r="N42" i="14" s="1"/>
  <c r="N44" i="14" s="1"/>
  <c r="M87" i="14"/>
  <c r="N4" i="14" s="1"/>
  <c r="N54" i="14" l="1"/>
  <c r="O44" i="14"/>
  <c r="N6" i="14"/>
  <c r="AJ11" i="16"/>
  <c r="N82" i="14" l="1"/>
  <c r="O54" i="14"/>
  <c r="N84" i="14" l="1"/>
  <c r="N90" i="14" l="1"/>
  <c r="N85" i="14"/>
  <c r="N87" i="14" s="1"/>
  <c r="O84" i="14"/>
  <c r="R84" i="14" s="1"/>
  <c r="O87" i="14" l="1"/>
  <c r="O4" i="14"/>
  <c r="N32" i="10"/>
  <c r="O90" i="14"/>
  <c r="N36" i="10" l="1"/>
  <c r="N38" i="10" s="1"/>
  <c r="O38" i="10" s="1"/>
  <c r="O32" i="10"/>
  <c r="AK11" i="16"/>
  <c r="O6" i="14"/>
  <c r="D34" i="15" l="1"/>
  <c r="D36" i="15" s="1"/>
  <c r="D38" i="15" s="1"/>
  <c r="O36" i="10"/>
</calcChain>
</file>

<file path=xl/sharedStrings.xml><?xml version="1.0" encoding="utf-8"?>
<sst xmlns="http://schemas.openxmlformats.org/spreadsheetml/2006/main" count="1390" uniqueCount="467">
  <si>
    <t>Finanzplanung</t>
  </si>
  <si>
    <t>Neuplanung</t>
  </si>
  <si>
    <t>Firma:</t>
  </si>
  <si>
    <t>Planungsperiode 1</t>
  </si>
  <si>
    <t>Planungsperiode 2</t>
  </si>
  <si>
    <t>Planungsperiode 3</t>
  </si>
  <si>
    <t>Planungsperiode 4</t>
  </si>
  <si>
    <t>geändert am:</t>
  </si>
  <si>
    <t>durch:</t>
  </si>
  <si>
    <t>Welche Daten sollten Ihnen zur Verfügung stehen?</t>
  </si>
  <si>
    <t>Idealer Weise verfügen Sie über die folgenden Unterlagen:</t>
  </si>
  <si>
    <t>Unterlage</t>
  </si>
  <si>
    <t>Einsatz</t>
  </si>
  <si>
    <t>BWA  im (monatlichen) Jahresüberblick für die letzten 3 Jahre, ab Juni auch aktuelles Jahr</t>
  </si>
  <si>
    <t>Ermittlung der monatlichen Umsatzverteilung; periodengerechte Zuteilung von Lohnkosten, Steuern, Versicherungen und Beiträgen</t>
  </si>
  <si>
    <t>Wertenachweis für BWA Dezember Vorjahr und aktuell</t>
  </si>
  <si>
    <t>Sonstige Erlöse, bei Bedarf detailliertere Analyse einzelner Positionen</t>
  </si>
  <si>
    <t>Summen- und Saldenliste des letzten Jahres im Jahresüberblick (12 Monate auf einer Seite) und aktuelles Jahr</t>
  </si>
  <si>
    <t xml:space="preserve">hilft Ihnen, verschiedene in der BWA / Budget zusammengefaßte Positionen aufzugliedern, um die korrekten Umsatzsteuersätze zu ermitteln. Kann Ihnen helfen, wenn Sie einzelne Positionen zusätzlich zum Muster aufgliedern möchten. </t>
  </si>
  <si>
    <t>Finanzstatus der Hausbank(en)</t>
  </si>
  <si>
    <t>gibt Ihnen einen Überblick über die Verpflichtungen, die sich aus Krediten ergeben</t>
  </si>
  <si>
    <t>Liste Offene Postenliste  Kreditoren</t>
  </si>
  <si>
    <t>Ermittlung einiger Planungsparameter</t>
  </si>
  <si>
    <t xml:space="preserve">Einige Positionen des Budgets (BWA) enthalten Beträge mit unterschiedlichen Mehrwertsteuersätzen. </t>
  </si>
  <si>
    <t xml:space="preserve">Auf dieser Seite können Sie diese zuordnen. </t>
  </si>
  <si>
    <t xml:space="preserve">Die notwendigen Basisdaten finden Sie in der Summen- und Saldenliste. </t>
  </si>
  <si>
    <t>Planungsbasis:</t>
  </si>
  <si>
    <t>Aufteilung Umsatz 7 % / 19 %</t>
  </si>
  <si>
    <t>Umsatz</t>
  </si>
  <si>
    <t>Anteil</t>
  </si>
  <si>
    <t>Umsatz 7 %</t>
  </si>
  <si>
    <t>Umsatz 19 %</t>
  </si>
  <si>
    <t>Steuerfreie EU-Umsätze</t>
  </si>
  <si>
    <t>Summe</t>
  </si>
  <si>
    <t>Daten werden verwendet in: LP_J1 - J3</t>
  </si>
  <si>
    <t xml:space="preserve"> Wareneingang - durchschn. Steuersatz</t>
  </si>
  <si>
    <t>Kosten</t>
  </si>
  <si>
    <t>MwSt-Satz</t>
  </si>
  <si>
    <t>MWSt</t>
  </si>
  <si>
    <t>Wareneingang 7 %</t>
  </si>
  <si>
    <t>Wareneingang 19 %</t>
  </si>
  <si>
    <t>sonstige</t>
  </si>
  <si>
    <t>Durchschnittlicher Mehrwertsteuersatz</t>
  </si>
  <si>
    <t>Materialeinsatzquote</t>
  </si>
  <si>
    <t>Daten werden verwendet im Blatt Material (optional)</t>
  </si>
  <si>
    <t>Kosten der Warenabgabe</t>
  </si>
  <si>
    <t>Daten werden verwendet in GuV_J1 - J3</t>
  </si>
  <si>
    <t>wird nur verwendet, wenn Positionen mit reduzierter oder ohne Ust. von Bedeutung sind</t>
  </si>
  <si>
    <t>Aufteilung Position So. Kosten</t>
  </si>
  <si>
    <t>Porto</t>
  </si>
  <si>
    <t>Telefon</t>
  </si>
  <si>
    <t>Bürobedarf</t>
  </si>
  <si>
    <t>Zeitschriften, Bücher</t>
  </si>
  <si>
    <t>Fortbildungskosten</t>
  </si>
  <si>
    <t>Rechts- und Beratungskosten</t>
  </si>
  <si>
    <t>Buchführung</t>
  </si>
  <si>
    <t>Abschluss- und Prüfungskosten</t>
  </si>
  <si>
    <t>Miete für Einrichtungen u. bewegl. Wirtschaftsg.</t>
  </si>
  <si>
    <t>Werkzeuge und Kleingeräte</t>
  </si>
  <si>
    <t>Berufsbekleidung</t>
  </si>
  <si>
    <t>Nebenkosten des Geldverkehrs</t>
  </si>
  <si>
    <t>Aufwand Abraum-/Abfallbeseitigung</t>
  </si>
  <si>
    <t>Sonstiger Betriebsbedarf</t>
  </si>
  <si>
    <t>Sonstige betriebl. Aufwendungen</t>
  </si>
  <si>
    <t>wird verwendet in: FP_J1 - J3</t>
  </si>
  <si>
    <t>Umsatzanalyse</t>
  </si>
  <si>
    <t>Eingabefelder = weisser Hintergrund</t>
  </si>
  <si>
    <t>Ust-Satz</t>
  </si>
  <si>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</si>
  <si>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</si>
  <si>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</si>
  <si>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</si>
  <si>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</si>
  <si>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</si>
  <si>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</si>
  <si>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</si>
  <si>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</si>
  <si>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</si>
  <si>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</si>
  <si>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</si>
  <si>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Umsatzerlöse</t>
  </si>
  <si>
    <t>Diese Zeile löschen !</t>
  </si>
  <si>
    <t>Lieferungen</t>
  </si>
  <si>
    <t>Summe Umsatz</t>
  </si>
  <si>
    <t>kum. Umsatz  gesamt</t>
  </si>
  <si>
    <t>%-Verteilung</t>
  </si>
  <si>
    <t>Plan-</t>
  </si>
  <si>
    <t>Umsatzerlöse Laden</t>
  </si>
  <si>
    <t>Ermittlung der monatlichen Umsatzverteilung: Durchschnittswert in %</t>
  </si>
  <si>
    <t>Planumsatz</t>
  </si>
  <si>
    <t>Durchschnitt</t>
  </si>
  <si>
    <t>Bitte beachten: nicht benutzte Zeilen / Zellen müssen leer sein für die korrekte Mittelwertberechnung</t>
  </si>
  <si>
    <t>Planungswerkzeug</t>
  </si>
  <si>
    <t>Prognose bei Saisonalität (%-erreicht-Methode)</t>
  </si>
  <si>
    <t>Dez VJ</t>
  </si>
  <si>
    <t>Umsätze lfd. Jahr</t>
  </si>
  <si>
    <t>Filialen</t>
  </si>
  <si>
    <t>Lieferg</t>
  </si>
  <si>
    <t>Prognose 3 Monate für Monat</t>
  </si>
  <si>
    <t>kum. Umsatz 3 Monate</t>
  </si>
  <si>
    <t>%-Anteil letzte 3 Monate</t>
  </si>
  <si>
    <t>Planumsatz folgend. Monat</t>
  </si>
  <si>
    <t>Planumsatz Hochrechnung Jahr</t>
  </si>
  <si>
    <t>Prognose 6 Monate für Monat</t>
  </si>
  <si>
    <t>kum. Umsatz 6 Monate</t>
  </si>
  <si>
    <t>%-Anteil letzte 6 Monate</t>
  </si>
  <si>
    <t>Prognose 12 Monate für Monat</t>
  </si>
  <si>
    <t>kum. Umsatz 12 Monate</t>
  </si>
  <si>
    <t>%-Anteil letzte12 Monate</t>
  </si>
  <si>
    <t xml:space="preserve">Hilfszeilen für das Kopieren von Formeln </t>
  </si>
  <si>
    <t>Durchschnittliche Umsatzverteilung Zeile D53</t>
  </si>
  <si>
    <t>Durchschnittliche Umsatzverteilung Zeile D53 - Kopie D100 - O100</t>
  </si>
  <si>
    <t>Durchschnittlicher monatlicher Umsatz in %</t>
  </si>
  <si>
    <t xml:space="preserve">Feb </t>
  </si>
  <si>
    <t>Umsatz Vorjahr Zeile D 29</t>
  </si>
  <si>
    <t>Umsätze lfd. Jahr Zeile D66</t>
  </si>
  <si>
    <t>Umsatz letzte 3 Monate</t>
  </si>
  <si>
    <t>%-Satz letzte 3 Monate</t>
  </si>
  <si>
    <t>Umsatz letzte 6 Monate</t>
  </si>
  <si>
    <t>%-Satz letzte 12 Monate</t>
  </si>
  <si>
    <t>Umsatz letzte 12 Monate</t>
  </si>
  <si>
    <t>Umsatzplanung</t>
  </si>
  <si>
    <t>Fortschreibung Umsatz</t>
  </si>
  <si>
    <t>Umsatz nach operativen Maßnahmen</t>
  </si>
  <si>
    <t>Umsatzsteigerung  Werbung %-Faktor</t>
  </si>
  <si>
    <t>Umsatzsteigerung durch Werbung</t>
  </si>
  <si>
    <t xml:space="preserve">Umsatz vor Preiserhöhungen </t>
  </si>
  <si>
    <t>Preiserhöhung</t>
  </si>
  <si>
    <t>in %</t>
  </si>
  <si>
    <t>Preiseerhöhung</t>
  </si>
  <si>
    <t>Planumsatz Basis VJ operat. Maßn.</t>
  </si>
  <si>
    <t>Umsatzsteigerung kulminiert</t>
  </si>
  <si>
    <t xml:space="preserve"> Umsatzsteigerung  Werbung Vorjahr</t>
  </si>
  <si>
    <t>Effekt Umsatzsteigerung Vorjahr</t>
  </si>
  <si>
    <t>Effekt Preiserhöhung aus Vorjahr</t>
  </si>
  <si>
    <t>Preiserhöhung laufendes Jahr</t>
  </si>
  <si>
    <t>Effekt Preiserhöhung lfd. Jahr</t>
  </si>
  <si>
    <t>Fortschreibung Umsatz ohne Preiserhöhung</t>
  </si>
  <si>
    <t>Operativer Planumsatz</t>
  </si>
  <si>
    <t>Effekt Preiserhöhung aus VJ-2</t>
  </si>
  <si>
    <t>Effekt Preiserhöhung aus VJ-1</t>
  </si>
  <si>
    <t>Verteilung Personalkosten</t>
  </si>
  <si>
    <t>ermitteln Sie mit dieser Tabelle wie sich Ihre Lohnkosten über das Jahr verteilen.</t>
  </si>
  <si>
    <t>Personalkosten</t>
  </si>
  <si>
    <t>Personalkosten Vorjahr</t>
  </si>
  <si>
    <t>Personalkosten Vorjahr - 1</t>
  </si>
  <si>
    <t>Personalkosten Vorjahr - 2</t>
  </si>
  <si>
    <t>Summe Personalkosten</t>
  </si>
  <si>
    <t xml:space="preserve">%-Analyse </t>
  </si>
  <si>
    <t>kumuliert</t>
  </si>
  <si>
    <t>%-Verteilung Umsatz</t>
  </si>
  <si>
    <t>Vorgabedaten Fortschreibung</t>
  </si>
  <si>
    <t>Kosten Vorjahr oder Plankosten</t>
  </si>
  <si>
    <t>Ist-Werte lfd. Jahr</t>
  </si>
  <si>
    <t>Differenz</t>
  </si>
  <si>
    <t>Ermitteln Sie die aufgelaufenen Mehrkosten als Prozentsatz</t>
  </si>
  <si>
    <t>Lohnkosten ges. Jahr</t>
  </si>
  <si>
    <t>Dies ist eine Hilfsrechnung wenn Personalveränderungen nicht bekannt sind</t>
  </si>
  <si>
    <t>Planung Personalkosten Jahr 1</t>
  </si>
  <si>
    <t>Ist-Werte</t>
  </si>
  <si>
    <t>Einsparung</t>
  </si>
  <si>
    <t>Daten Vorjahr</t>
  </si>
  <si>
    <t>Korrekturen in %</t>
  </si>
  <si>
    <t>Hier kann eine unterjährig beobachtete Kostenänderung als Prozentsatz eingetragen werden</t>
  </si>
  <si>
    <t>Plandaten Fortschreibung</t>
  </si>
  <si>
    <t>WENN(M34=0;M33;M33+(M33*M34))</t>
  </si>
  <si>
    <t>Anmerkung</t>
  </si>
  <si>
    <t xml:space="preserve">Bitte beachten: die Auswirkungen der Planung immer auch für die </t>
  </si>
  <si>
    <t xml:space="preserve">Restmonate im Folgejahr berücksichtigen. </t>
  </si>
  <si>
    <t>Summe Lohnerhöhungen</t>
  </si>
  <si>
    <t>Summe Lohnminderungen</t>
  </si>
  <si>
    <t>Basislohn Neu</t>
  </si>
  <si>
    <t>Tarifanpassung</t>
  </si>
  <si>
    <t>Plan Personalkosten</t>
  </si>
  <si>
    <t>Personalkosten Jahr 2</t>
  </si>
  <si>
    <t>Korrektur Tarifanpassung  Vorjahr</t>
  </si>
  <si>
    <t>Tarifanpassung - Faktor</t>
  </si>
  <si>
    <t>Personalkosten Jahr 3</t>
  </si>
  <si>
    <t>Plandaten akt. Jahr / Vorjahr</t>
  </si>
  <si>
    <t xml:space="preserve">Korrektur Trend </t>
  </si>
  <si>
    <t>Erhöhung GF-Gehalt</t>
  </si>
  <si>
    <t>Verteilung Materialkosten</t>
  </si>
  <si>
    <t>prüfen Sie mit dieser Tabelle wie sich Ihre Materialkosten über das Jahr verteilen.</t>
  </si>
  <si>
    <t>% vom</t>
  </si>
  <si>
    <t>Diese Analyse wird benutzt, wenn der Rohstoffeinsatz saisonalen Schwankungen unterliegt</t>
  </si>
  <si>
    <t>Material</t>
  </si>
  <si>
    <t>Beispiel: Im September werden Rohstoffe für Weihnachtsgebäcke auf Vorrat gekauft</t>
  </si>
  <si>
    <t>Materialkosten Vorjahr</t>
  </si>
  <si>
    <t>Materialkosten Vorjahr - 1</t>
  </si>
  <si>
    <t>Diese Analyse ist nicht mit den folgenden Tabellen verknüpft</t>
  </si>
  <si>
    <t>Materialkosten Vorjahr - 2</t>
  </si>
  <si>
    <t>Summe Materialkosten</t>
  </si>
  <si>
    <t>%-Verteilung Wareneinkauf</t>
  </si>
  <si>
    <t>Materialeinsatz aktuelles Jahr</t>
  </si>
  <si>
    <t>Planung Materialeinsatz Jahr 1</t>
  </si>
  <si>
    <t>mit Istwerten bis September</t>
  </si>
  <si>
    <t>Umsatz ohne Preisanpassungen</t>
  </si>
  <si>
    <t>Materialeinsatz</t>
  </si>
  <si>
    <t>Monatlicher Planwert</t>
  </si>
  <si>
    <t>Auswirkung</t>
  </si>
  <si>
    <t>Zwischensumme</t>
  </si>
  <si>
    <t>Rohstoffpreiserhöhung</t>
  </si>
  <si>
    <t>ber. Materialeinsatz</t>
  </si>
  <si>
    <t>Planwerte Materialeinsatz</t>
  </si>
  <si>
    <t xml:space="preserve">Planung Materialeinsatz Jahr 2 </t>
  </si>
  <si>
    <t>Quote wird ermittelt aus Planwert VJ / Umsatz VJ * 100</t>
  </si>
  <si>
    <t>Reduzierung der MEQ</t>
  </si>
  <si>
    <t>in Prozent</t>
  </si>
  <si>
    <t>Planung Materialeinsatz Jahr 3</t>
  </si>
  <si>
    <t>Saisonale Korrekturen</t>
  </si>
  <si>
    <t>Sonstige Korrekturen</t>
  </si>
  <si>
    <t>Die sonstigen betrieblichen Erträge teilen sich in eine Vielzahl von Konten auf.  Im SKR 4 finden Sie diese Konten in der Kontegruppe 4800 - 4999.</t>
  </si>
  <si>
    <t>Im SKR 03 4500 - 4799</t>
  </si>
  <si>
    <t>Ob es sich lohnt, die für die Planung überhaupt näher zu beleuchten, muss im Einzelfall entschieden werden.</t>
  </si>
  <si>
    <t>Falls ja, ist zu beachten:</t>
  </si>
  <si>
    <t xml:space="preserve"> die Einzelpositionen können: </t>
  </si>
  <si>
    <t>mit / ohne Mehrwertsteuer sein</t>
  </si>
  <si>
    <t>zu einem Zahlungseingang führen / nicht zu einem Zahlungseingang führen</t>
  </si>
  <si>
    <t>SKR 03</t>
  </si>
  <si>
    <t>SKR 04</t>
  </si>
  <si>
    <t>Sonstige Erlöse     Jahr 1</t>
  </si>
  <si>
    <t>Parameter</t>
  </si>
  <si>
    <t>Erlöse KOST 19% USt</t>
  </si>
  <si>
    <t>So. regelm. Erträge Photovoltaik</t>
  </si>
  <si>
    <t xml:space="preserve">    Verwendung von Gegenst. (Tel) 19% USt</t>
  </si>
  <si>
    <t>Verw. Von Gegenständen (KfZ)</t>
  </si>
  <si>
    <t>Sonst. Sachbezüge KfZ</t>
  </si>
  <si>
    <t>Private Warenentnahmen 19 %</t>
  </si>
  <si>
    <t>Verr. sonstige Sachbezüge (keine Waren)</t>
  </si>
  <si>
    <t>Verrechn. sonstige Sachbezüge Kfz 19%</t>
  </si>
  <si>
    <t>Verrechn. sonstige Sachbezüge 19% USt</t>
  </si>
  <si>
    <t>Telefonbenutzung</t>
  </si>
  <si>
    <t>Leistungen mit 19 % - Übergabe an FP</t>
  </si>
  <si>
    <t>unentgeltliche Sachentnahmen</t>
  </si>
  <si>
    <t>Private Warenentnahmen 7 %</t>
  </si>
  <si>
    <t>Sachbezüge 7% USt (Waren</t>
  </si>
  <si>
    <t>Leistungen mit 7 % -  Übergabe an FP</t>
  </si>
  <si>
    <t>Sonstige Erträge unregelmässig</t>
  </si>
  <si>
    <t>Lohnfortzahlungen</t>
  </si>
  <si>
    <t>Verwendung von Gegenstand (Kfz) ohne Ust</t>
  </si>
  <si>
    <t>Verwendung von Gegenständen ohne Ust</t>
  </si>
  <si>
    <t xml:space="preserve">    Erstattungen AufwendungsausgleichsG</t>
  </si>
  <si>
    <t xml:space="preserve">    Verrechn. sonstige Sachbezüge ohne USt</t>
  </si>
  <si>
    <t>Summe so. Erlöse ohne Umsatzsteuer</t>
  </si>
  <si>
    <t>Übergabewerte an KER - so. Erlöse</t>
  </si>
  <si>
    <t>Sonstige Erlöse     Jahr 2 + 3</t>
  </si>
  <si>
    <t xml:space="preserve">Kosten- und Erfolgsplanung:   </t>
  </si>
  <si>
    <t>Planungs-parameter</t>
  </si>
  <si>
    <t>Erläuterungen</t>
  </si>
  <si>
    <t>Umsatzerlöse gesamt</t>
  </si>
  <si>
    <t>Bestandsveränderungen</t>
  </si>
  <si>
    <t>aktivierte Eigenleistungen</t>
  </si>
  <si>
    <t>Gesamtleistung</t>
  </si>
  <si>
    <t>Mat./Wareneinkauf</t>
  </si>
  <si>
    <t>Planung Materialkosten</t>
  </si>
  <si>
    <t>Rohertrag</t>
  </si>
  <si>
    <t>sonstige betriebliche Erlöse</t>
  </si>
  <si>
    <t>betrieblicher Rohertrag</t>
  </si>
  <si>
    <t>Personalkostenplanung</t>
  </si>
  <si>
    <t>Raumkosten</t>
  </si>
  <si>
    <t>betr. Steuern / Beiträge / so. Abgaben</t>
  </si>
  <si>
    <t>Werte lfd. Jahr / Vorjahr</t>
  </si>
  <si>
    <t>Versich. / Beiträge</t>
  </si>
  <si>
    <t>Rechts- und Beratungskosten / bes. Kosten</t>
  </si>
  <si>
    <t>Fahrzeugkosten</t>
  </si>
  <si>
    <t>Werbe-, Reisekosten</t>
  </si>
  <si>
    <t>Kosten Warenabgabe</t>
  </si>
  <si>
    <t>Reparaturen / Instandh.</t>
  </si>
  <si>
    <t>Sonstige Kosten</t>
  </si>
  <si>
    <t>Summe Sachkosten (ohne Abschreibungen)</t>
  </si>
  <si>
    <t>EBITDA</t>
  </si>
  <si>
    <t>Abschreibungen</t>
  </si>
  <si>
    <t>Betriebsergebnis / EBIT</t>
  </si>
  <si>
    <t>Zinsaufwand</t>
  </si>
  <si>
    <t>Sonstiger neutraler Aufwand</t>
  </si>
  <si>
    <t>Zinsertrag</t>
  </si>
  <si>
    <t>Sonstige neutrale Erträge</t>
  </si>
  <si>
    <t>Neutrales Ergebnis / so. Erlöse</t>
  </si>
  <si>
    <t>Vorl. Ergebnis vor Steuern</t>
  </si>
  <si>
    <t xml:space="preserve">geändert am:   </t>
  </si>
  <si>
    <t xml:space="preserve">Autor:   </t>
  </si>
  <si>
    <t>Zahlen für das monatliche Reporting Hausbank - kumulierte Beträge</t>
  </si>
  <si>
    <t>Teilplan Materialeinsatz</t>
  </si>
  <si>
    <t>Teilplan Personalkosten</t>
  </si>
  <si>
    <t>Jahreswert VJ</t>
  </si>
  <si>
    <t>betr. Steuern</t>
  </si>
  <si>
    <t>Monatswerte VJ</t>
  </si>
  <si>
    <t xml:space="preserve"> Materialeinsatzplanung</t>
  </si>
  <si>
    <t>Ermittlung der Zinsen und Tilgungen - Fortführung</t>
  </si>
  <si>
    <t>Tilgungsdarlehen mit monatlicher Tilgung</t>
  </si>
  <si>
    <t>J1 - 1</t>
  </si>
  <si>
    <t>J1 - 2</t>
  </si>
  <si>
    <t>J1 - 3</t>
  </si>
  <si>
    <t>J1 - 4</t>
  </si>
  <si>
    <t>J1 - 5</t>
  </si>
  <si>
    <t>J1 - 6</t>
  </si>
  <si>
    <t>J1 - 7</t>
  </si>
  <si>
    <t>J1 - 8</t>
  </si>
  <si>
    <t>J1 - 9</t>
  </si>
  <si>
    <t>J1 - 10</t>
  </si>
  <si>
    <t>J1 - 11</t>
  </si>
  <si>
    <t>J1 - 12</t>
  </si>
  <si>
    <t>J2 - 1</t>
  </si>
  <si>
    <t>J2 - 2</t>
  </si>
  <si>
    <t>J2 - 3</t>
  </si>
  <si>
    <t>J2 - 4</t>
  </si>
  <si>
    <t>J2 - 5</t>
  </si>
  <si>
    <t>J2 - 6</t>
  </si>
  <si>
    <t>J2 - 7</t>
  </si>
  <si>
    <t>J2 - 8</t>
  </si>
  <si>
    <t>J2 - 9</t>
  </si>
  <si>
    <t>J2 - 10</t>
  </si>
  <si>
    <t>J2 - 11</t>
  </si>
  <si>
    <t>J2 - 12</t>
  </si>
  <si>
    <t>J3 - 1</t>
  </si>
  <si>
    <t>J3 - 2</t>
  </si>
  <si>
    <t>J3 - 3</t>
  </si>
  <si>
    <t>J3 - 4</t>
  </si>
  <si>
    <t>J3 - 5</t>
  </si>
  <si>
    <t>J3 - 6</t>
  </si>
  <si>
    <t>J3 - 7</t>
  </si>
  <si>
    <t>J3 - 8</t>
  </si>
  <si>
    <t>J3 - 9</t>
  </si>
  <si>
    <t>J3 - 10</t>
  </si>
  <si>
    <t>J3 - 11</t>
  </si>
  <si>
    <t>J3 - 12</t>
  </si>
  <si>
    <t>aktueller Stand</t>
  </si>
  <si>
    <t>Tilgung</t>
  </si>
  <si>
    <t>Zinssatz:</t>
  </si>
  <si>
    <t>Langfristige Zinsen</t>
  </si>
  <si>
    <t>Darlehen mit Tilgung und Zinszahlung am Ende eines Quartals</t>
  </si>
  <si>
    <t>J1 - Q 1</t>
  </si>
  <si>
    <t>J1 - Q 2</t>
  </si>
  <si>
    <t>J1 - Q 3</t>
  </si>
  <si>
    <t>J1 - Q 4</t>
  </si>
  <si>
    <t>J2 - Q 1</t>
  </si>
  <si>
    <t>J2 - Q 2</t>
  </si>
  <si>
    <t>J2 - Q 3</t>
  </si>
  <si>
    <t>J2 - Q 4</t>
  </si>
  <si>
    <t>J3 - Q 1</t>
  </si>
  <si>
    <t>J3 - Q 2</t>
  </si>
  <si>
    <t>J3 - Q 3</t>
  </si>
  <si>
    <t>J3 - Q 4</t>
  </si>
  <si>
    <t xml:space="preserve"> </t>
  </si>
  <si>
    <t>Tilgung am Ende eines Halbjahres</t>
  </si>
  <si>
    <t>Darlehen</t>
  </si>
  <si>
    <t>Annuitätendarlehen</t>
  </si>
  <si>
    <t>Annuität / Tilgung</t>
  </si>
  <si>
    <t>Zinssatz / Zinsen</t>
  </si>
  <si>
    <t>Privatdarlehen</t>
  </si>
  <si>
    <t>Konto-Nr.  4</t>
  </si>
  <si>
    <t>Konto-Nr.  5</t>
  </si>
  <si>
    <t>Konto-Nr.  6</t>
  </si>
  <si>
    <t>Konto-Nr.  7</t>
  </si>
  <si>
    <t>Konto-Nr.  8</t>
  </si>
  <si>
    <t>Summe Annuität</t>
  </si>
  <si>
    <t>Kontrollsumme</t>
  </si>
  <si>
    <t>Tilgungen</t>
  </si>
  <si>
    <t>Übergabewerte an Liquiditätsplanung</t>
  </si>
  <si>
    <t>Zinsen Jahr</t>
  </si>
  <si>
    <t>Tilgungen Jahr</t>
  </si>
  <si>
    <t>Kapitaldienst gesamt</t>
  </si>
  <si>
    <t>Kapitaldienst Jahr</t>
  </si>
  <si>
    <t xml:space="preserve">Liquiditätsplanung in €    </t>
  </si>
  <si>
    <t>Banksaldo am Periodenanfang (1. d. Monats)</t>
  </si>
  <si>
    <t>eingeräumte Kreditlinien</t>
  </si>
  <si>
    <t>verfügbarer Betrag</t>
  </si>
  <si>
    <t>Netto-Einnahmen Umsatz 7 %</t>
  </si>
  <si>
    <t>Beträge aus Dezember Vorjahr</t>
  </si>
  <si>
    <t>so. betr. Erlöse 7 %</t>
  </si>
  <si>
    <t>Umsatzsteuer 7 %</t>
  </si>
  <si>
    <t>Die Umsatzsteuerbeträge werden im Folgemonat gezahlt</t>
  </si>
  <si>
    <t>Netto-Einnahmen Umsatz 19 %</t>
  </si>
  <si>
    <t>so. betr. Erlöse 19 %</t>
  </si>
  <si>
    <t>neutrale Erträge 19 %</t>
  </si>
  <si>
    <t>Umsatzsteuer 19 %</t>
  </si>
  <si>
    <t>so. betr. Erlöse ohne Umsatzsteuer</t>
  </si>
  <si>
    <t>Summe Einnahmen</t>
  </si>
  <si>
    <t>Materialeinsatz netto</t>
  </si>
  <si>
    <t>Materialeinsatz Vorsteuer</t>
  </si>
  <si>
    <t>Kosten ohne Umsatzsteuer</t>
  </si>
  <si>
    <t>Ust-pflichtige Kosten</t>
  </si>
  <si>
    <t>Neutrale Aufwendungen</t>
  </si>
  <si>
    <t>Vorsteuer 19 %</t>
  </si>
  <si>
    <t>Umsatzsteuer geschätz - zu hoch</t>
  </si>
  <si>
    <t>Sonstige Kosten - Vorsteuer (Durchschnitt)</t>
  </si>
  <si>
    <t>Summe Auszahlungen</t>
  </si>
  <si>
    <t>Korrektur der für Folgemonat ausgewiesenen UST</t>
  </si>
  <si>
    <t>Ust. Jan FJ</t>
  </si>
  <si>
    <t>Umsatzsteuer an Finanzam 7 % Umsatz</t>
  </si>
  <si>
    <t>Umsatzsteuer an Finanzamt 19 % Umsatz</t>
  </si>
  <si>
    <t>Vorsteuer Materialeinsatz / Kosten</t>
  </si>
  <si>
    <t>Vorsteuer Zinsen</t>
  </si>
  <si>
    <t>Vorsteuer auf Investitionen (manuell eintragen)</t>
  </si>
  <si>
    <t>abzuführende Umsatzsteuer</t>
  </si>
  <si>
    <t>Mittelzufluß aus Geschäftstätigkeit</t>
  </si>
  <si>
    <t>Sonstige Mittelzuflüsse</t>
  </si>
  <si>
    <t>Einzahlungen aus Darlehen</t>
  </si>
  <si>
    <t>Einzahlungen aus Finanzerträgen</t>
  </si>
  <si>
    <t>Einzahlungen aus Desinvestitionen</t>
  </si>
  <si>
    <t>Summe sonstige Mittelzuflüsse</t>
  </si>
  <si>
    <t>Mittelzufluß</t>
  </si>
  <si>
    <t>Mittelabflüsse</t>
  </si>
  <si>
    <t>Schuldendienst Darlehen</t>
  </si>
  <si>
    <t>Zinsen auf  Darlehen</t>
  </si>
  <si>
    <t>MwSt Zinsen</t>
  </si>
  <si>
    <t>Summe Schuldendienst</t>
  </si>
  <si>
    <t>Sonstiger Mittelabfluß (Auszahlungen / Investitionen)</t>
  </si>
  <si>
    <t>Ablösung offene Posten</t>
  </si>
  <si>
    <t>Summe sonstiger Mittelablfuß</t>
  </si>
  <si>
    <t xml:space="preserve">Hilfsfeld: Plan-Ergebnis  </t>
  </si>
  <si>
    <t>EkST-Rückerstattungen bei Verlust  müssen manuell eingetragen werden</t>
  </si>
  <si>
    <t>EkSt-VZ</t>
  </si>
  <si>
    <t>Einkommenssteuer-Vorauszahlungen</t>
  </si>
  <si>
    <t>Solidaritätsbeitrag (in % von EkST)</t>
  </si>
  <si>
    <t>Gewerbesteuer</t>
  </si>
  <si>
    <t>Steuern aus Einkommen und Ertrag</t>
  </si>
  <si>
    <t>Privatentnahmen</t>
  </si>
  <si>
    <t>Summe Mittelabfluß</t>
  </si>
  <si>
    <t>Liquiditätsergebnis vor KK-Zins</t>
  </si>
  <si>
    <t>Zinsen auf Kontokorrent</t>
  </si>
  <si>
    <t>Vorsteuer auf KK-Zins</t>
  </si>
  <si>
    <t>Liquiditätsergebnis der Periode</t>
  </si>
  <si>
    <t>Übergabewert Zinsen an Budget</t>
  </si>
  <si>
    <t>Anmerkungen</t>
  </si>
  <si>
    <t xml:space="preserve">Schätzwert Einkommenssteuer: </t>
  </si>
  <si>
    <t>Bundesfinanzministerium - Lohn- und Einkommensteuerrechner</t>
  </si>
  <si>
    <t>Banksaldo am Periodenanfang</t>
  </si>
  <si>
    <t>Summe Auszahlungen netto</t>
  </si>
  <si>
    <t>Privateinlagen / Erhöhung Stammkapital</t>
  </si>
  <si>
    <t>private Mieteinnahmen</t>
  </si>
  <si>
    <t>sonstiges</t>
  </si>
  <si>
    <t>interne Miete</t>
  </si>
  <si>
    <t>Gewinn vor Steuern Vorjahr abzgl. Verlustvt.</t>
  </si>
  <si>
    <t>Ermittlung der zusätzlich zu zahlenen Einkommenssteuer - Rückerstattungen bei Verlust  müssen manuell eingetragen werden</t>
  </si>
  <si>
    <t>Tilgungsvereinbarung Bäko</t>
  </si>
  <si>
    <t>Übergabe</t>
  </si>
  <si>
    <t>Tilgungsvereinbarung BGN</t>
  </si>
  <si>
    <t>Tilgungsvereinbarung Krankenkassen</t>
  </si>
  <si>
    <t>Tilgungen aus Zahlungsvereinbarungen</t>
  </si>
  <si>
    <t>Abflüsse aus Gewinnbeteiligungen</t>
  </si>
  <si>
    <t>Sonstiger Mittelabfluß</t>
  </si>
  <si>
    <t xml:space="preserve">Hilfsfeld: Ergebnis Vorjahr </t>
  </si>
  <si>
    <t>Überblick</t>
  </si>
  <si>
    <t>Zinsen auf KK</t>
  </si>
  <si>
    <t xml:space="preserve">Planungsrechnung im Jahresüberblick </t>
  </si>
  <si>
    <t>Geschäftsjahr</t>
  </si>
  <si>
    <t>Sonstige betriebliche Erlöse</t>
  </si>
  <si>
    <t xml:space="preserve"> Kosten gesamt</t>
  </si>
  <si>
    <t>Betriebsergebnis</t>
  </si>
  <si>
    <t>Neutraler Aufwand</t>
  </si>
  <si>
    <t>Neutraler Ertrag</t>
  </si>
  <si>
    <t xml:space="preserve">Überblick: Entwicklung des Liquiditätsstatus des Unternehmens </t>
  </si>
  <si>
    <t>Status: Monatsende</t>
  </si>
  <si>
    <t>Monat</t>
  </si>
  <si>
    <t>Kontokorrentkredit</t>
  </si>
  <si>
    <t>Fortschreibung</t>
  </si>
  <si>
    <t xml:space="preserve">Umsatz </t>
  </si>
  <si>
    <t>Wareneingang 7,8 % (Pauschalsatz Landw.)</t>
  </si>
  <si>
    <t>Wareneingang 5,5 % (forstw. Erzeugnisse, Holz)</t>
  </si>
  <si>
    <t>Walter Gossmann</t>
  </si>
  <si>
    <t>Marktstand Stadt 2</t>
  </si>
  <si>
    <t>Eröffnung Stadtmarkt</t>
  </si>
  <si>
    <t>+ 2.000 € "Stadtmarkt"</t>
  </si>
  <si>
    <t>zus. Fahrten Stadtmarkt</t>
  </si>
  <si>
    <t>niedriger als 2026</t>
  </si>
  <si>
    <t>Bäckerei Muster 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</si>
</sst>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0.00\ %"/>
    <numFmt numFmtId="165" formatCode="#,##0&quot; DM&quot;;[Red]\-#,##0&quot; DM&quot;"/>
    <numFmt numFmtId="166" formatCode="_-* #,##0.00&quot; €&quot;_-;\-* #,##0.00&quot; €&quot;_-;_-* \-??&quot; €&quot;_-;_-@_-"/>
    <numFmt numFmtId="167" formatCode="0&quot; Jahre&quot;"/>
    <numFmt numFmtId="168" formatCode="_-* #,##0&quot; €&quot;_-;\-* #,##0&quot; €&quot;_-;_-* \-??&quot; €&quot;_-;_-@_-"/>
    <numFmt numFmtId="169" formatCode="0\ %"/>
    <numFmt numFmtId="170" formatCode="0.0%"/>
    <numFmt numFmtId="171" formatCode="0.000%"/>
    <numFmt numFmtId="172" formatCode="##,###,###,###,###,###,##0.00"/>
    <numFmt numFmtId="173" formatCode="_-* #,##0.00\ _€_-;\-* #,##0.00\ _€_-;_-* \-??\ _€_-;_-@_-"/>
    <numFmt numFmtId="174" formatCode="_-* #,##0\ _€_-;\-* #,##0\ _€_-;_-* \-??\ _€_-;_-@_-"/>
    <numFmt numFmtId="175" formatCode="#,##0&quot; €&quot;"/>
    <numFmt numFmtId="176" formatCode="#,##0_ ;[Red]\-#,##0\ "/>
    <numFmt numFmtId="177" formatCode="#,##0.00&quot; €&quot;"/>
    <numFmt numFmtId="178" formatCode="mmm/\ yy"/>
    <numFmt numFmtId="179" formatCode="#,##0.000"/>
    <numFmt numFmtId="180" formatCode="#####"/>
    <numFmt numFmtId="181" formatCode="0.0\ %"/>
    <numFmt numFmtId="182" formatCode="0.00_ ;[Red]\-0.00\ "/>
  </numFmts>
  <fonts count="42" x14ac:knownFonts="1"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1"/>
      <color theme="1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8"/>
      <color rgb="FF0000FF"/>
      <name val="Arial"/>
      <family val="2"/>
      <charset val="1"/>
    </font>
    <font>
      <b/>
      <sz val="14"/>
      <name val="Arial"/>
      <family val="2"/>
      <charset val="1"/>
    </font>
    <font>
      <b/>
      <sz val="11"/>
      <name val="Arial"/>
      <family val="2"/>
      <charset val="1"/>
    </font>
    <font>
      <b/>
      <sz val="10"/>
      <name val="Arial"/>
      <family val="2"/>
      <charset val="1"/>
    </font>
    <font>
      <b/>
      <sz val="12"/>
      <name val="Arial"/>
      <family val="2"/>
      <charset val="1"/>
    </font>
    <font>
      <sz val="12"/>
      <name val="Calibri"/>
      <family val="2"/>
      <charset val="1"/>
    </font>
    <font>
      <b/>
      <sz val="10"/>
      <color theme="0"/>
      <name val="Arial"/>
      <family val="2"/>
      <charset val="1"/>
    </font>
    <font>
      <sz val="10"/>
      <color theme="1"/>
      <name val="Arial"/>
      <family val="2"/>
      <charset val="1"/>
    </font>
    <font>
      <b/>
      <sz val="10"/>
      <color theme="1"/>
      <name val="Arial"/>
      <family val="2"/>
      <charset val="1"/>
    </font>
    <font>
      <sz val="11"/>
      <name val="Arial"/>
      <family val="2"/>
      <charset val="1"/>
    </font>
    <font>
      <sz val="11"/>
      <color theme="1"/>
      <name val="Arial"/>
      <family val="2"/>
      <charset val="1"/>
    </font>
    <font>
      <sz val="12"/>
      <color theme="1"/>
      <name val="Arial"/>
      <family val="2"/>
      <charset val="1"/>
    </font>
    <font>
      <sz val="10"/>
      <color rgb="FF127622"/>
      <name val="Arial"/>
      <family val="2"/>
      <charset val="1"/>
    </font>
    <font>
      <sz val="12"/>
      <name val="Arial"/>
      <family val="2"/>
      <charset val="1"/>
    </font>
    <font>
      <b/>
      <sz val="14"/>
      <color rgb="FF3366FF"/>
      <name val="Arial"/>
      <family val="2"/>
      <charset val="1"/>
    </font>
    <font>
      <b/>
      <i/>
      <sz val="14"/>
      <color rgb="FF3366FF"/>
      <name val="Arial"/>
      <family val="2"/>
      <charset val="1"/>
    </font>
    <font>
      <b/>
      <sz val="18"/>
      <name val="Arial"/>
      <family val="2"/>
      <charset val="1"/>
    </font>
    <font>
      <sz val="10"/>
      <color rgb="FF000000"/>
      <name val="Arial"/>
      <family val="2"/>
      <charset val="1"/>
    </font>
    <font>
      <b/>
      <sz val="20"/>
      <name val="Arial"/>
      <family val="2"/>
      <charset val="1"/>
    </font>
    <font>
      <b/>
      <sz val="16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0"/>
      <color rgb="FFFF0000"/>
      <name val="Arial"/>
      <family val="2"/>
      <charset val="1"/>
    </font>
    <font>
      <sz val="14"/>
      <name val="Arial"/>
      <family val="2"/>
      <charset val="1"/>
    </font>
    <font>
      <b/>
      <sz val="12"/>
      <color rgb="FFFF0000"/>
      <name val="Arial"/>
      <family val="2"/>
      <charset val="1"/>
    </font>
    <font>
      <b/>
      <sz val="11"/>
      <color theme="1"/>
      <name val="Calibri"/>
      <family val="2"/>
      <charset val="1"/>
    </font>
    <font>
      <b/>
      <sz val="14"/>
      <color rgb="FF0000FF"/>
      <name val="Arial"/>
      <family val="2"/>
      <charset val="1"/>
    </font>
    <font>
      <b/>
      <sz val="8"/>
      <name val="Arial"/>
      <family val="2"/>
      <charset val="1"/>
    </font>
    <font>
      <sz val="8"/>
      <color theme="1"/>
      <name val="Arial"/>
      <family val="2"/>
      <charset val="1"/>
    </font>
    <font>
      <sz val="8"/>
      <name val="Arial"/>
      <family val="2"/>
      <charset val="1"/>
    </font>
    <font>
      <sz val="11"/>
      <name val="Calibri"/>
      <family val="2"/>
      <charset val="1"/>
    </font>
    <font>
      <i/>
      <sz val="11"/>
      <color theme="1"/>
      <name val="Calibri"/>
      <family val="2"/>
      <charset val="1"/>
    </font>
    <font>
      <i/>
      <sz val="8"/>
      <name val="Arial"/>
      <family val="2"/>
      <charset val="1"/>
    </font>
    <font>
      <sz val="14"/>
      <color rgb="FF3366FF"/>
      <name val="Arial"/>
      <family val="2"/>
      <charset val="1"/>
    </font>
    <font>
      <i/>
      <sz val="10"/>
      <name val="Arial"/>
      <family val="2"/>
      <charset val="1"/>
    </font>
    <font>
      <b/>
      <sz val="10"/>
      <color theme="3" tint="0.39979247413556324"/>
      <name val="Arial"/>
      <family val="2"/>
      <charset val="1"/>
    </font>
    <font>
      <u/>
      <sz val="10"/>
      <color theme="10"/>
      <name val="Arial"/>
      <family val="2"/>
      <charset val="1"/>
    </font>
    <font>
      <b/>
      <sz val="12"/>
      <color rgb="FF3366FF"/>
      <name val="Arial"/>
      <family val="2"/>
      <charset val="1"/>
    </font>
    <font>
      <sz val="10"/>
      <name val="Arial"/>
      <family val="2"/>
      <charset val="1"/>
    </font>
  </fonts>
  <fills count="47">
    <fill>
      <patternFill patternType="none"/>
    </fill>
    <fill>
      <patternFill patternType="gray125"/>
    </fill>
    <fill>
      <patternFill patternType="solid">
        <fgColor rgb="FFFFFF00"/>
        <bgColor rgb="FFFFFF66"/>
      </patternFill>
    </fill>
    <fill>
      <patternFill patternType="solid">
        <fgColor rgb="FFFFFFCC"/>
        <bgColor rgb="FFEBF1DE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theme="5"/>
        <bgColor rgb="FF808080"/>
      </patternFill>
    </fill>
    <fill>
      <patternFill patternType="solid">
        <fgColor theme="5" tint="0.59978026673177287"/>
        <bgColor rgb="FFCCC1DA"/>
      </patternFill>
    </fill>
    <fill>
      <patternFill patternType="solid">
        <fgColor theme="5" tint="0.79979857783745845"/>
        <bgColor rgb="FFE6E0EC"/>
      </patternFill>
    </fill>
    <fill>
      <patternFill patternType="solid">
        <fgColor theme="3" tint="0.79979857783745845"/>
        <bgColor rgb="FFB7DEE8"/>
      </patternFill>
    </fill>
    <fill>
      <patternFill patternType="solid">
        <fgColor rgb="FFCCFFCC"/>
        <bgColor rgb="FFCCFFFF"/>
      </patternFill>
    </fill>
    <fill>
      <patternFill patternType="solid">
        <fgColor rgb="FF92D050"/>
        <bgColor rgb="FF9BBB59"/>
      </patternFill>
    </fill>
    <fill>
      <patternFill patternType="solid">
        <fgColor rgb="FFFFFF66"/>
        <bgColor rgb="FFFFFF99"/>
      </patternFill>
    </fill>
    <fill>
      <patternFill patternType="solid">
        <fgColor rgb="FFFF99CC"/>
        <bgColor rgb="FFD99694"/>
      </patternFill>
    </fill>
    <fill>
      <patternFill patternType="solid">
        <fgColor theme="4" tint="0.59978026673177287"/>
        <bgColor rgb="FFC6D9F1"/>
      </patternFill>
    </fill>
    <fill>
      <patternFill patternType="solid">
        <fgColor rgb="FF99CCFF"/>
        <bgColor rgb="FF93CDDD"/>
      </patternFill>
    </fill>
    <fill>
      <patternFill patternType="solid">
        <fgColor theme="9" tint="0.59978026673177287"/>
        <bgColor rgb="FFFFCC99"/>
      </patternFill>
    </fill>
    <fill>
      <patternFill patternType="solid">
        <fgColor theme="0" tint="-4.9989318521683403E-2"/>
        <bgColor rgb="FFF0F0F0"/>
      </patternFill>
    </fill>
    <fill>
      <patternFill patternType="solid">
        <fgColor theme="0" tint="-0.14999847407452621"/>
        <bgColor rgb="FFDDD9C3"/>
      </patternFill>
    </fill>
    <fill>
      <patternFill patternType="solid">
        <fgColor rgb="FF00FF00"/>
        <bgColor rgb="FF66FF33"/>
      </patternFill>
    </fill>
    <fill>
      <patternFill patternType="solid">
        <fgColor rgb="FF969696"/>
        <bgColor rgb="FF808080"/>
      </patternFill>
    </fill>
    <fill>
      <patternFill patternType="solid">
        <fgColor theme="6" tint="0.59978026673177287"/>
        <bgColor rgb="FFDDD9C3"/>
      </patternFill>
    </fill>
    <fill>
      <patternFill patternType="solid">
        <fgColor theme="8" tint="0.39979247413556324"/>
        <bgColor rgb="FF99CCFF"/>
      </patternFill>
    </fill>
    <fill>
      <patternFill patternType="solid">
        <fgColor rgb="FFFFC000"/>
        <bgColor rgb="FFFFFF00"/>
      </patternFill>
    </fill>
    <fill>
      <patternFill patternType="solid">
        <fgColor theme="8" tint="0.59978026673177287"/>
        <bgColor rgb="FFC6D9F1"/>
      </patternFill>
    </fill>
    <fill>
      <patternFill patternType="solid">
        <fgColor theme="8" tint="0.79979857783745845"/>
        <bgColor rgb="FFDCE6F2"/>
      </patternFill>
    </fill>
    <fill>
      <patternFill patternType="solid">
        <fgColor theme="7" tint="0.79979857783745845"/>
        <bgColor rgb="FFDCE6F2"/>
      </patternFill>
    </fill>
    <fill>
      <patternFill patternType="solid">
        <fgColor rgb="FF66FF33"/>
        <bgColor rgb="FF92D050"/>
      </patternFill>
    </fill>
    <fill>
      <patternFill patternType="solid">
        <fgColor theme="2" tint="-9.9978637043366805E-2"/>
        <bgColor rgb="FFD9D9D9"/>
      </patternFill>
    </fill>
    <fill>
      <patternFill patternType="solid">
        <fgColor theme="7" tint="0.59978026673177287"/>
        <bgColor rgb="FFC0C0C0"/>
      </patternFill>
    </fill>
    <fill>
      <patternFill patternType="solid">
        <fgColor theme="6" tint="0.39979247413556324"/>
        <bgColor rgb="FFD7E4BD"/>
      </patternFill>
    </fill>
    <fill>
      <patternFill patternType="solid">
        <fgColor theme="4" tint="0.79979857783745845"/>
        <bgColor rgb="FFDBEEF4"/>
      </patternFill>
    </fill>
    <fill>
      <patternFill patternType="solid">
        <fgColor theme="6" tint="0.79979857783745845"/>
        <bgColor rgb="FFF0F0F0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6"/>
        <bgColor rgb="FF92D050"/>
      </patternFill>
    </fill>
    <fill>
      <patternFill patternType="solid">
        <fgColor theme="0" tint="-0.249977111117893"/>
        <bgColor rgb="FFC0C0C0"/>
      </patternFill>
    </fill>
    <fill>
      <patternFill patternType="solid">
        <fgColor rgb="FFFFCC99"/>
        <bgColor rgb="FFFCD5B5"/>
      </patternFill>
    </fill>
    <fill>
      <patternFill patternType="solid">
        <fgColor rgb="FFCCFFFF"/>
        <bgColor rgb="FFDBEEF4"/>
      </patternFill>
    </fill>
    <fill>
      <patternFill patternType="solid">
        <fgColor theme="5" tint="0.39979247413556324"/>
        <bgColor rgb="FFFF99CC"/>
      </patternFill>
    </fill>
    <fill>
      <patternFill patternType="solid">
        <fgColor rgb="FFCC99FF"/>
        <bgColor rgb="FFFF99CC"/>
      </patternFill>
    </fill>
    <fill>
      <patternFill patternType="solid">
        <fgColor theme="4" tint="0.79998168889431442"/>
        <b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rgb="FFFFFFC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DDD9C3"/>
      </patternFill>
    </fill>
    <fill>
      <patternFill patternType="solid">
        <fgColor theme="3" tint="0.79998168889431442"/>
        <bgColor rgb="FFF0F0F0"/>
      </patternFill>
    </fill>
  </fills>
  <borders count="96">
    <border>
      <left/>
      <right/>
      <top/>
      <bottom/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theme="0"/>
      </right>
      <top style="medium">
        <color auto="1"/>
      </top>
      <bottom style="medium">
        <color auto="1"/>
      </bottom>
      <diagonal/>
    </border>
    <border>
      <left/>
      <right style="thin">
        <color theme="0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theme="0"/>
      </right>
      <top style="medium">
        <color auto="1"/>
      </top>
      <bottom style="thin">
        <color theme="0"/>
      </bottom>
      <diagonal/>
    </border>
    <border>
      <left/>
      <right style="medium">
        <color auto="1"/>
      </right>
      <top style="medium">
        <color auto="1"/>
      </top>
      <bottom style="thin">
        <color theme="0"/>
      </bottom>
      <diagonal/>
    </border>
    <border>
      <left style="medium">
        <color auto="1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auto="1"/>
      </right>
      <top/>
      <bottom style="thin">
        <color theme="0"/>
      </bottom>
      <diagonal/>
    </border>
    <border>
      <left style="medium">
        <color auto="1"/>
      </left>
      <right style="medium">
        <color auto="1"/>
      </right>
      <top/>
      <bottom style="thin">
        <color theme="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theme="0"/>
      </right>
      <top/>
      <bottom style="medium">
        <color auto="1"/>
      </bottom>
      <diagonal/>
    </border>
    <border>
      <left/>
      <right style="thin">
        <color theme="0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 style="thin">
        <color theme="0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theme="0"/>
      </bottom>
      <diagonal/>
    </border>
    <border>
      <left style="medium">
        <color auto="1"/>
      </left>
      <right style="thin">
        <color theme="0"/>
      </right>
      <top style="medium">
        <color auto="1"/>
      </top>
      <bottom style="thin">
        <color theme="0"/>
      </bottom>
      <diagonal/>
    </border>
    <border>
      <left style="medium">
        <color auto="1"/>
      </left>
      <right/>
      <top/>
      <bottom style="thin">
        <color theme="0"/>
      </bottom>
      <diagonal/>
    </border>
    <border>
      <left style="medium">
        <color auto="1"/>
      </left>
      <right style="thin">
        <color theme="0"/>
      </right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</borders>
  <cellStyleXfs count="14">
    <xf numFmtId="0" fontId="0" fillId="0" borderId="0"/>
    <xf numFmtId="173" fontId="41" fillId="0" borderId="0" applyBorder="0" applyProtection="0"/>
    <xf numFmtId="166" fontId="41" fillId="0" borderId="0" applyBorder="0" applyProtection="0"/>
    <xf numFmtId="169" fontId="41" fillId="0" borderId="0" applyBorder="0" applyProtection="0"/>
    <xf numFmtId="0" fontId="39" fillId="0" borderId="0" applyBorder="0" applyProtection="0"/>
    <xf numFmtId="164" fontId="41" fillId="2" borderId="0"/>
    <xf numFmtId="165" fontId="41" fillId="2" borderId="0"/>
    <xf numFmtId="0" fontId="1" fillId="0" borderId="1" applyProtection="0"/>
    <xf numFmtId="166" fontId="41" fillId="0" borderId="0" applyBorder="0" applyProtection="0"/>
    <xf numFmtId="167" fontId="41" fillId="0" borderId="0"/>
    <xf numFmtId="0" fontId="41" fillId="3" borderId="2" applyProtection="0"/>
    <xf numFmtId="0" fontId="2" fillId="0" borderId="0"/>
    <xf numFmtId="0" fontId="41" fillId="0" borderId="0"/>
    <xf numFmtId="0" fontId="3" fillId="0" borderId="0" applyBorder="0" applyProtection="0"/>
  </cellStyleXfs>
  <cellXfs count="987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4" fillId="0" borderId="0" xfId="0" applyFont="1" applyAlignment="1">
      <alignment wrapText="1"/>
    </xf>
    <xf numFmtId="0" fontId="5" fillId="0" borderId="7" xfId="0" applyFont="1" applyBorder="1"/>
    <xf numFmtId="0" fontId="5" fillId="0" borderId="0" xfId="0" applyFont="1"/>
    <xf numFmtId="0" fontId="5" fillId="0" borderId="7" xfId="0" applyFont="1" applyBorder="1" applyAlignment="1">
      <alignment wrapText="1"/>
    </xf>
    <xf numFmtId="0" fontId="5" fillId="4" borderId="8" xfId="0" applyFont="1" applyFill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6" fillId="0" borderId="0" xfId="0" applyFont="1"/>
    <xf numFmtId="22" fontId="0" fillId="0" borderId="0" xfId="0" applyNumberFormat="1"/>
    <xf numFmtId="0" fontId="7" fillId="0" borderId="0" xfId="0" applyFont="1"/>
    <xf numFmtId="14" fontId="7" fillId="0" borderId="7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7" fillId="0" borderId="0" xfId="0" applyFont="1" applyAlignment="1">
      <alignment horizontal="left"/>
    </xf>
    <xf numFmtId="0" fontId="8" fillId="0" borderId="0" xfId="0" applyFont="1"/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9" fillId="0" borderId="0" xfId="0" applyFont="1" applyAlignment="1">
      <alignment horizontal="left"/>
    </xf>
    <xf numFmtId="1" fontId="9" fillId="0" borderId="0" xfId="0" applyNumberFormat="1" applyFont="1" applyAlignment="1">
      <alignment horizontal="right"/>
    </xf>
    <xf numFmtId="14" fontId="7" fillId="0" borderId="0" xfId="0" applyNumberFormat="1" applyFont="1"/>
    <xf numFmtId="0" fontId="10" fillId="6" borderId="20" xfId="0" applyFont="1" applyFill="1" applyBorder="1" applyAlignment="1">
      <alignment horizontal="center"/>
    </xf>
    <xf numFmtId="0" fontId="10" fillId="6" borderId="21" xfId="0" applyFont="1" applyFill="1" applyBorder="1" applyAlignment="1">
      <alignment horizontal="center"/>
    </xf>
    <xf numFmtId="0" fontId="10" fillId="6" borderId="5" xfId="0" applyFont="1" applyFill="1" applyBorder="1" applyAlignment="1">
      <alignment horizontal="center"/>
    </xf>
    <xf numFmtId="0" fontId="7" fillId="0" borderId="0" xfId="0" applyFont="1" applyAlignment="1">
      <alignment horizontal="left" indent="1"/>
    </xf>
    <xf numFmtId="0" fontId="11" fillId="7" borderId="22" xfId="0" applyFont="1" applyFill="1" applyBorder="1" applyAlignment="1">
      <alignment horizontal="left" indent="1"/>
    </xf>
    <xf numFmtId="168" fontId="41" fillId="7" borderId="23" xfId="2" applyNumberFormat="1" applyFill="1" applyBorder="1" applyProtection="1"/>
    <xf numFmtId="169" fontId="7" fillId="7" borderId="15" xfId="3" applyFont="1" applyFill="1" applyBorder="1" applyAlignment="1" applyProtection="1">
      <alignment horizontal="right" indent="1"/>
    </xf>
    <xf numFmtId="170" fontId="41" fillId="7" borderId="24" xfId="3" applyNumberFormat="1" applyFill="1" applyBorder="1" applyProtection="1"/>
    <xf numFmtId="171" fontId="41" fillId="0" borderId="0" xfId="3" applyNumberFormat="1" applyBorder="1" applyProtection="1"/>
    <xf numFmtId="0" fontId="11" fillId="8" borderId="22" xfId="0" applyFont="1" applyFill="1" applyBorder="1" applyAlignment="1">
      <alignment horizontal="left" indent="1"/>
    </xf>
    <xf numFmtId="168" fontId="11" fillId="8" borderId="23" xfId="2" applyNumberFormat="1" applyFont="1" applyFill="1" applyBorder="1" applyProtection="1"/>
    <xf numFmtId="169" fontId="7" fillId="8" borderId="15" xfId="3" applyFont="1" applyFill="1" applyBorder="1" applyAlignment="1" applyProtection="1">
      <alignment horizontal="right" indent="1"/>
    </xf>
    <xf numFmtId="170" fontId="41" fillId="8" borderId="23" xfId="3" applyNumberFormat="1" applyFill="1" applyBorder="1" applyProtection="1"/>
    <xf numFmtId="168" fontId="11" fillId="7" borderId="23" xfId="2" applyNumberFormat="1" applyFont="1" applyFill="1" applyBorder="1" applyProtection="1"/>
    <xf numFmtId="40" fontId="11" fillId="7" borderId="25" xfId="8" applyNumberFormat="1" applyFont="1" applyFill="1" applyBorder="1" applyProtection="1"/>
    <xf numFmtId="0" fontId="12" fillId="8" borderId="18" xfId="0" applyFont="1" applyFill="1" applyBorder="1" applyAlignment="1">
      <alignment horizontal="left" indent="1"/>
    </xf>
    <xf numFmtId="168" fontId="11" fillId="8" borderId="26" xfId="2" applyNumberFormat="1" applyFont="1" applyFill="1" applyBorder="1" applyProtection="1"/>
    <xf numFmtId="169" fontId="41" fillId="8" borderId="19" xfId="3" applyFill="1" applyBorder="1" applyAlignment="1" applyProtection="1">
      <alignment horizontal="right" indent="1"/>
    </xf>
    <xf numFmtId="164" fontId="41" fillId="0" borderId="0" xfId="3" applyNumberFormat="1" applyBorder="1" applyProtection="1"/>
    <xf numFmtId="169" fontId="41" fillId="0" borderId="0" xfId="3" applyBorder="1" applyProtection="1"/>
    <xf numFmtId="168" fontId="41" fillId="0" borderId="0" xfId="2" applyNumberFormat="1" applyBorder="1" applyProtection="1"/>
    <xf numFmtId="168" fontId="0" fillId="0" borderId="0" xfId="0" applyNumberFormat="1"/>
    <xf numFmtId="169" fontId="0" fillId="0" borderId="0" xfId="0" applyNumberFormat="1"/>
    <xf numFmtId="3" fontId="13" fillId="0" borderId="0" xfId="0" applyNumberFormat="1" applyFont="1"/>
    <xf numFmtId="0" fontId="10" fillId="6" borderId="12" xfId="0" applyFont="1" applyFill="1" applyBorder="1" applyAlignment="1">
      <alignment horizontal="center"/>
    </xf>
    <xf numFmtId="0" fontId="10" fillId="6" borderId="27" xfId="0" applyFont="1" applyFill="1" applyBorder="1" applyAlignment="1">
      <alignment horizontal="center"/>
    </xf>
    <xf numFmtId="0" fontId="10" fillId="6" borderId="27" xfId="0" applyFont="1" applyFill="1" applyBorder="1"/>
    <xf numFmtId="3" fontId="10" fillId="6" borderId="13" xfId="0" applyNumberFormat="1" applyFont="1" applyFill="1" applyBorder="1" applyAlignment="1">
      <alignment horizontal="center"/>
    </xf>
    <xf numFmtId="3" fontId="6" fillId="0" borderId="0" xfId="0" applyNumberFormat="1" applyFont="1"/>
    <xf numFmtId="0" fontId="11" fillId="7" borderId="14" xfId="0" applyFont="1" applyFill="1" applyBorder="1" applyAlignment="1">
      <alignment horizontal="left" indent="1"/>
    </xf>
    <xf numFmtId="40" fontId="11" fillId="7" borderId="15" xfId="8" applyNumberFormat="1" applyFont="1" applyFill="1" applyBorder="1" applyProtection="1"/>
    <xf numFmtId="0" fontId="11" fillId="8" borderId="29" xfId="0" applyFont="1" applyFill="1" applyBorder="1" applyAlignment="1">
      <alignment horizontal="left" indent="1"/>
    </xf>
    <xf numFmtId="40" fontId="11" fillId="8" borderId="25" xfId="8" applyNumberFormat="1" applyFont="1" applyFill="1" applyBorder="1" applyProtection="1"/>
    <xf numFmtId="0" fontId="11" fillId="7" borderId="29" xfId="0" applyFont="1" applyFill="1" applyBorder="1" applyAlignment="1">
      <alignment horizontal="left" indent="1"/>
    </xf>
    <xf numFmtId="170" fontId="41" fillId="7" borderId="23" xfId="3" applyNumberFormat="1" applyFill="1" applyBorder="1" applyProtection="1"/>
    <xf numFmtId="4" fontId="0" fillId="0" borderId="0" xfId="0" applyNumberFormat="1"/>
    <xf numFmtId="172" fontId="0" fillId="0" borderId="0" xfId="0" applyNumberFormat="1"/>
    <xf numFmtId="0" fontId="12" fillId="0" borderId="3" xfId="0" applyFont="1" applyBorder="1"/>
    <xf numFmtId="166" fontId="41" fillId="0" borderId="8" xfId="2" applyBorder="1" applyProtection="1"/>
    <xf numFmtId="164" fontId="15" fillId="0" borderId="4" xfId="0" applyNumberFormat="1" applyFont="1" applyBorder="1"/>
    <xf numFmtId="0" fontId="12" fillId="0" borderId="30" xfId="0" applyFont="1" applyBorder="1"/>
    <xf numFmtId="0" fontId="11" fillId="0" borderId="31" xfId="0" applyFont="1" applyBorder="1"/>
    <xf numFmtId="164" fontId="15" fillId="0" borderId="32" xfId="0" applyNumberFormat="1" applyFont="1" applyBorder="1"/>
    <xf numFmtId="164" fontId="12" fillId="0" borderId="32" xfId="3" applyNumberFormat="1" applyFont="1" applyBorder="1" applyProtection="1"/>
    <xf numFmtId="0" fontId="7" fillId="0" borderId="33" xfId="0" applyFont="1" applyBorder="1" applyAlignment="1">
      <alignment horizontal="left" indent="1"/>
    </xf>
    <xf numFmtId="4" fontId="7" fillId="0" borderId="8" xfId="0" applyNumberFormat="1" applyFont="1" applyBorder="1" applyAlignment="1">
      <alignment horizontal="right" indent="1"/>
    </xf>
    <xf numFmtId="0" fontId="7" fillId="9" borderId="34" xfId="0" applyFont="1" applyFill="1" applyBorder="1" applyAlignment="1">
      <alignment horizontal="left" vertical="center"/>
    </xf>
    <xf numFmtId="174" fontId="41" fillId="9" borderId="35" xfId="1" applyNumberFormat="1" applyFill="1" applyBorder="1" applyAlignment="1" applyProtection="1">
      <alignment horizontal="right" vertical="center"/>
    </xf>
    <xf numFmtId="164" fontId="7" fillId="9" borderId="36" xfId="3" applyNumberFormat="1" applyFont="1" applyFill="1" applyBorder="1" applyAlignment="1" applyProtection="1">
      <alignment horizontal="right" vertical="center" indent="1"/>
    </xf>
    <xf numFmtId="0" fontId="7" fillId="0" borderId="0" xfId="0" applyFont="1" applyAlignment="1">
      <alignment horizontal="left" vertical="center" indent="1"/>
    </xf>
    <xf numFmtId="0" fontId="16" fillId="0" borderId="0" xfId="0" applyFont="1" applyAlignment="1">
      <alignment horizontal="left" indent="1"/>
    </xf>
    <xf numFmtId="0" fontId="7" fillId="0" borderId="34" xfId="0" applyFont="1" applyBorder="1" applyAlignment="1">
      <alignment horizontal="center"/>
    </xf>
    <xf numFmtId="0" fontId="7" fillId="0" borderId="35" xfId="0" applyFont="1" applyBorder="1"/>
    <xf numFmtId="3" fontId="7" fillId="0" borderId="36" xfId="0" applyNumberFormat="1" applyFont="1" applyBorder="1"/>
    <xf numFmtId="0" fontId="0" fillId="0" borderId="37" xfId="0" applyBorder="1" applyAlignment="1">
      <alignment horizontal="left"/>
    </xf>
    <xf numFmtId="168" fontId="41" fillId="0" borderId="38" xfId="8" applyNumberFormat="1" applyBorder="1" applyProtection="1"/>
    <xf numFmtId="169" fontId="41" fillId="0" borderId="38" xfId="3" applyBorder="1" applyProtection="1"/>
    <xf numFmtId="168" fontId="41" fillId="0" borderId="39" xfId="8" applyNumberFormat="1" applyBorder="1" applyProtection="1"/>
    <xf numFmtId="0" fontId="0" fillId="0" borderId="14" xfId="0" applyBorder="1"/>
    <xf numFmtId="168" fontId="41" fillId="0" borderId="23" xfId="8" applyNumberFormat="1" applyBorder="1" applyProtection="1"/>
    <xf numFmtId="169" fontId="0" fillId="0" borderId="23" xfId="0" applyNumberFormat="1" applyBorder="1"/>
    <xf numFmtId="168" fontId="41" fillId="0" borderId="15" xfId="8" applyNumberFormat="1" applyBorder="1" applyProtection="1"/>
    <xf numFmtId="0" fontId="0" fillId="0" borderId="14" xfId="0" applyBorder="1" applyAlignment="1">
      <alignment horizontal="left"/>
    </xf>
    <xf numFmtId="164" fontId="41" fillId="0" borderId="40" xfId="3" applyNumberFormat="1" applyBorder="1" applyProtection="1"/>
    <xf numFmtId="0" fontId="0" fillId="0" borderId="23" xfId="0" applyBorder="1"/>
    <xf numFmtId="169" fontId="0" fillId="0" borderId="15" xfId="0" applyNumberFormat="1" applyBorder="1"/>
    <xf numFmtId="0" fontId="0" fillId="0" borderId="16" xfId="0" applyBorder="1"/>
    <xf numFmtId="175" fontId="0" fillId="0" borderId="24" xfId="0" applyNumberFormat="1" applyBorder="1"/>
    <xf numFmtId="164" fontId="41" fillId="0" borderId="28" xfId="3" applyNumberFormat="1" applyBorder="1" applyProtection="1"/>
    <xf numFmtId="175" fontId="0" fillId="0" borderId="17" xfId="0" applyNumberFormat="1" applyBorder="1"/>
    <xf numFmtId="0" fontId="7" fillId="0" borderId="33" xfId="0" applyFont="1" applyBorder="1"/>
    <xf numFmtId="0" fontId="0" fillId="0" borderId="41" xfId="0" applyBorder="1"/>
    <xf numFmtId="164" fontId="17" fillId="0" borderId="41" xfId="0" applyNumberFormat="1" applyFont="1" applyBorder="1"/>
    <xf numFmtId="164" fontId="7" fillId="0" borderId="8" xfId="3" applyNumberFormat="1" applyFont="1" applyBorder="1" applyProtection="1"/>
    <xf numFmtId="0" fontId="0" fillId="0" borderId="0" xfId="0" applyAlignment="1">
      <alignment horizontal="left" indent="1"/>
    </xf>
    <xf numFmtId="3" fontId="18" fillId="0" borderId="4" xfId="0" applyNumberFormat="1" applyFont="1" applyBorder="1"/>
    <xf numFmtId="3" fontId="19" fillId="0" borderId="0" xfId="0" applyNumberFormat="1" applyFont="1"/>
    <xf numFmtId="0" fontId="20" fillId="0" borderId="0" xfId="0" applyFont="1"/>
    <xf numFmtId="0" fontId="7" fillId="10" borderId="6" xfId="0" applyFont="1" applyFill="1" applyBorder="1" applyAlignment="1">
      <alignment horizontal="center"/>
    </xf>
    <xf numFmtId="0" fontId="7" fillId="11" borderId="12" xfId="0" applyFont="1" applyFill="1" applyBorder="1" applyAlignment="1">
      <alignment horizontal="center"/>
    </xf>
    <xf numFmtId="0" fontId="7" fillId="11" borderId="42" xfId="0" applyFont="1" applyFill="1" applyBorder="1" applyAlignment="1">
      <alignment horizontal="center"/>
    </xf>
    <xf numFmtId="17" fontId="7" fillId="11" borderId="27" xfId="0" applyNumberFormat="1" applyFont="1" applyFill="1" applyBorder="1" applyAlignment="1">
      <alignment horizontal="center"/>
    </xf>
    <xf numFmtId="0" fontId="7" fillId="11" borderId="13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169" fontId="41" fillId="0" borderId="23" xfId="3" applyBorder="1" applyProtection="1"/>
    <xf numFmtId="3" fontId="0" fillId="0" borderId="23" xfId="0" applyNumberFormat="1" applyBorder="1"/>
    <xf numFmtId="3" fontId="0" fillId="2" borderId="15" xfId="0" applyNumberFormat="1" applyFill="1" applyBorder="1"/>
    <xf numFmtId="3" fontId="7" fillId="0" borderId="0" xfId="0" applyNumberFormat="1" applyFont="1" applyAlignment="1">
      <alignment horizontal="center"/>
    </xf>
    <xf numFmtId="0" fontId="0" fillId="12" borderId="18" xfId="0" applyFill="1" applyBorder="1" applyAlignment="1">
      <alignment horizontal="left"/>
    </xf>
    <xf numFmtId="0" fontId="0" fillId="12" borderId="43" xfId="0" applyFill="1" applyBorder="1" applyAlignment="1">
      <alignment horizontal="left"/>
    </xf>
    <xf numFmtId="3" fontId="0" fillId="12" borderId="44" xfId="0" applyNumberFormat="1" applyFill="1" applyBorder="1"/>
    <xf numFmtId="3" fontId="0" fillId="12" borderId="19" xfId="0" applyNumberFormat="1" applyFill="1" applyBorder="1"/>
    <xf numFmtId="0" fontId="0" fillId="10" borderId="6" xfId="0" applyFill="1" applyBorder="1"/>
    <xf numFmtId="0" fontId="0" fillId="12" borderId="16" xfId="0" applyFill="1" applyBorder="1"/>
    <xf numFmtId="0" fontId="0" fillId="12" borderId="45" xfId="0" applyFill="1" applyBorder="1"/>
    <xf numFmtId="3" fontId="0" fillId="12" borderId="24" xfId="0" applyNumberFormat="1" applyFill="1" applyBorder="1"/>
    <xf numFmtId="3" fontId="7" fillId="12" borderId="17" xfId="0" applyNumberFormat="1" applyFont="1" applyFill="1" applyBorder="1"/>
    <xf numFmtId="2" fontId="7" fillId="11" borderId="34" xfId="0" applyNumberFormat="1" applyFont="1" applyFill="1" applyBorder="1"/>
    <xf numFmtId="2" fontId="7" fillId="11" borderId="46" xfId="0" applyNumberFormat="1" applyFont="1" applyFill="1" applyBorder="1"/>
    <xf numFmtId="170" fontId="7" fillId="11" borderId="35" xfId="0" applyNumberFormat="1" applyFont="1" applyFill="1" applyBorder="1"/>
    <xf numFmtId="170" fontId="7" fillId="11" borderId="36" xfId="0" applyNumberFormat="1" applyFont="1" applyFill="1" applyBorder="1"/>
    <xf numFmtId="0" fontId="7" fillId="13" borderId="3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9" fontId="0" fillId="0" borderId="47" xfId="0" applyNumberFormat="1" applyBorder="1" applyAlignment="1">
      <alignment horizontal="center"/>
    </xf>
    <xf numFmtId="0" fontId="0" fillId="2" borderId="18" xfId="0" applyFill="1" applyBorder="1" applyAlignment="1">
      <alignment horizontal="left"/>
    </xf>
    <xf numFmtId="0" fontId="0" fillId="2" borderId="43" xfId="0" applyFill="1" applyBorder="1" applyAlignment="1">
      <alignment horizontal="left"/>
    </xf>
    <xf numFmtId="3" fontId="0" fillId="2" borderId="44" xfId="0" applyNumberFormat="1" applyFill="1" applyBorder="1"/>
    <xf numFmtId="3" fontId="0" fillId="2" borderId="19" xfId="0" applyNumberFormat="1" applyFill="1" applyBorder="1"/>
    <xf numFmtId="0" fontId="0" fillId="13" borderId="6" xfId="0" applyFill="1" applyBorder="1"/>
    <xf numFmtId="0" fontId="0" fillId="2" borderId="16" xfId="0" applyFill="1" applyBorder="1"/>
    <xf numFmtId="0" fontId="0" fillId="2" borderId="45" xfId="0" applyFill="1" applyBorder="1"/>
    <xf numFmtId="3" fontId="0" fillId="2" borderId="24" xfId="0" applyNumberFormat="1" applyFill="1" applyBorder="1"/>
    <xf numFmtId="3" fontId="7" fillId="2" borderId="17" xfId="0" applyNumberFormat="1" applyFont="1" applyFill="1" applyBorder="1"/>
    <xf numFmtId="0" fontId="7" fillId="14" borderId="3" xfId="0" applyFont="1" applyFill="1" applyBorder="1" applyAlignment="1">
      <alignment horizontal="center"/>
    </xf>
    <xf numFmtId="0" fontId="0" fillId="15" borderId="6" xfId="0" applyFill="1" applyBorder="1" applyAlignment="1">
      <alignment horizontal="center"/>
    </xf>
    <xf numFmtId="0" fontId="0" fillId="15" borderId="6" xfId="0" applyFill="1" applyBorder="1"/>
    <xf numFmtId="0" fontId="7" fillId="12" borderId="6" xfId="0" applyFont="1" applyFill="1" applyBorder="1" applyAlignment="1">
      <alignment horizontal="center"/>
    </xf>
    <xf numFmtId="0" fontId="0" fillId="12" borderId="6" xfId="0" applyFill="1" applyBorder="1" applyAlignment="1">
      <alignment horizontal="center"/>
    </xf>
    <xf numFmtId="4" fontId="7" fillId="0" borderId="0" xfId="0" applyNumberFormat="1" applyFont="1" applyAlignment="1">
      <alignment horizontal="center"/>
    </xf>
    <xf numFmtId="0" fontId="0" fillId="12" borderId="6" xfId="0" applyFill="1" applyBorder="1"/>
    <xf numFmtId="0" fontId="7" fillId="17" borderId="6" xfId="0" applyFont="1" applyFill="1" applyBorder="1" applyAlignment="1">
      <alignment horizontal="center"/>
    </xf>
    <xf numFmtId="0" fontId="7" fillId="17" borderId="12" xfId="0" applyFont="1" applyFill="1" applyBorder="1" applyAlignment="1">
      <alignment horizontal="center"/>
    </xf>
    <xf numFmtId="0" fontId="7" fillId="17" borderId="42" xfId="0" applyFont="1" applyFill="1" applyBorder="1" applyAlignment="1">
      <alignment horizontal="center"/>
    </xf>
    <xf numFmtId="17" fontId="7" fillId="17" borderId="27" xfId="0" applyNumberFormat="1" applyFont="1" applyFill="1" applyBorder="1" applyAlignment="1">
      <alignment horizontal="center"/>
    </xf>
    <xf numFmtId="0" fontId="7" fillId="17" borderId="13" xfId="0" applyFont="1" applyFill="1" applyBorder="1" applyAlignment="1">
      <alignment horizontal="center"/>
    </xf>
    <xf numFmtId="0" fontId="0" fillId="17" borderId="14" xfId="0" applyFill="1" applyBorder="1" applyAlignment="1">
      <alignment horizontal="left"/>
    </xf>
    <xf numFmtId="169" fontId="41" fillId="17" borderId="23" xfId="3" applyFill="1" applyBorder="1" applyProtection="1"/>
    <xf numFmtId="3" fontId="0" fillId="17" borderId="23" xfId="0" applyNumberFormat="1" applyFill="1" applyBorder="1"/>
    <xf numFmtId="3" fontId="0" fillId="17" borderId="15" xfId="0" applyNumberFormat="1" applyFill="1" applyBorder="1"/>
    <xf numFmtId="3" fontId="0" fillId="0" borderId="0" xfId="0" applyNumberFormat="1"/>
    <xf numFmtId="0" fontId="0" fillId="17" borderId="6" xfId="0" applyFill="1" applyBorder="1" applyAlignment="1">
      <alignment horizontal="center"/>
    </xf>
    <xf numFmtId="169" fontId="0" fillId="17" borderId="47" xfId="0" applyNumberFormat="1" applyFill="1" applyBorder="1" applyAlignment="1">
      <alignment horizontal="center"/>
    </xf>
    <xf numFmtId="0" fontId="0" fillId="17" borderId="18" xfId="0" applyFill="1" applyBorder="1" applyAlignment="1">
      <alignment horizontal="left"/>
    </xf>
    <xf numFmtId="0" fontId="0" fillId="17" borderId="43" xfId="0" applyFill="1" applyBorder="1" applyAlignment="1">
      <alignment horizontal="left"/>
    </xf>
    <xf numFmtId="3" fontId="0" fillId="17" borderId="44" xfId="0" applyNumberFormat="1" applyFill="1" applyBorder="1"/>
    <xf numFmtId="3" fontId="0" fillId="17" borderId="19" xfId="0" applyNumberFormat="1" applyFill="1" applyBorder="1"/>
    <xf numFmtId="0" fontId="0" fillId="17" borderId="6" xfId="0" applyFill="1" applyBorder="1"/>
    <xf numFmtId="0" fontId="0" fillId="17" borderId="16" xfId="0" applyFill="1" applyBorder="1"/>
    <xf numFmtId="0" fontId="0" fillId="17" borderId="45" xfId="0" applyFill="1" applyBorder="1"/>
    <xf numFmtId="3" fontId="0" fillId="17" borderId="24" xfId="0" applyNumberFormat="1" applyFill="1" applyBorder="1"/>
    <xf numFmtId="3" fontId="7" fillId="17" borderId="17" xfId="0" applyNumberFormat="1" applyFont="1" applyFill="1" applyBorder="1"/>
    <xf numFmtId="2" fontId="7" fillId="17" borderId="34" xfId="0" applyNumberFormat="1" applyFont="1" applyFill="1" applyBorder="1"/>
    <xf numFmtId="170" fontId="7" fillId="17" borderId="35" xfId="0" applyNumberFormat="1" applyFont="1" applyFill="1" applyBorder="1"/>
    <xf numFmtId="170" fontId="7" fillId="17" borderId="36" xfId="0" applyNumberFormat="1" applyFont="1" applyFill="1" applyBorder="1"/>
    <xf numFmtId="17" fontId="7" fillId="11" borderId="13" xfId="0" applyNumberFormat="1" applyFont="1" applyFill="1" applyBorder="1" applyAlignment="1">
      <alignment horizontal="center"/>
    </xf>
    <xf numFmtId="0" fontId="0" fillId="0" borderId="22" xfId="0" applyBorder="1"/>
    <xf numFmtId="0" fontId="0" fillId="17" borderId="23" xfId="0" applyFill="1" applyBorder="1" applyAlignment="1">
      <alignment horizontal="center"/>
    </xf>
    <xf numFmtId="164" fontId="41" fillId="0" borderId="23" xfId="3" applyNumberFormat="1" applyBorder="1" applyProtection="1"/>
    <xf numFmtId="164" fontId="41" fillId="0" borderId="15" xfId="3" applyNumberFormat="1" applyBorder="1" applyProtection="1"/>
    <xf numFmtId="0" fontId="0" fillId="0" borderId="29" xfId="0" applyBorder="1"/>
    <xf numFmtId="164" fontId="0" fillId="0" borderId="23" xfId="0" applyNumberFormat="1" applyBorder="1"/>
    <xf numFmtId="164" fontId="0" fillId="0" borderId="0" xfId="0" applyNumberFormat="1"/>
    <xf numFmtId="0" fontId="0" fillId="18" borderId="29" xfId="0" applyFill="1" applyBorder="1"/>
    <xf numFmtId="0" fontId="0" fillId="18" borderId="23" xfId="0" applyFill="1" applyBorder="1" applyAlignment="1">
      <alignment horizontal="center"/>
    </xf>
    <xf numFmtId="164" fontId="0" fillId="18" borderId="23" xfId="0" applyNumberFormat="1" applyFill="1" applyBorder="1"/>
    <xf numFmtId="0" fontId="21" fillId="19" borderId="48" xfId="0" applyFont="1" applyFill="1" applyBorder="1"/>
    <xf numFmtId="164" fontId="21" fillId="19" borderId="21" xfId="0" applyNumberFormat="1" applyFont="1" applyFill="1" applyBorder="1"/>
    <xf numFmtId="164" fontId="21" fillId="19" borderId="49" xfId="0" applyNumberFormat="1" applyFont="1" applyFill="1" applyBorder="1"/>
    <xf numFmtId="0" fontId="0" fillId="0" borderId="18" xfId="0" applyBorder="1"/>
    <xf numFmtId="0" fontId="0" fillId="0" borderId="44" xfId="0" applyBorder="1"/>
    <xf numFmtId="164" fontId="0" fillId="0" borderId="44" xfId="0" applyNumberFormat="1" applyBorder="1"/>
    <xf numFmtId="164" fontId="0" fillId="0" borderId="19" xfId="0" applyNumberFormat="1" applyBorder="1"/>
    <xf numFmtId="0" fontId="22" fillId="0" borderId="0" xfId="0" applyFont="1"/>
    <xf numFmtId="0" fontId="23" fillId="0" borderId="0" xfId="0" applyFont="1"/>
    <xf numFmtId="0" fontId="7" fillId="4" borderId="6" xfId="0" applyFont="1" applyFill="1" applyBorder="1" applyAlignment="1">
      <alignment horizontal="center"/>
    </xf>
    <xf numFmtId="17" fontId="7" fillId="0" borderId="27" xfId="0" applyNumberFormat="1" applyFont="1" applyBorder="1" applyAlignment="1">
      <alignment horizontal="center"/>
    </xf>
    <xf numFmtId="3" fontId="0" fillId="17" borderId="23" xfId="0" applyNumberFormat="1" applyFill="1" applyBorder="1" applyAlignment="1">
      <alignment horizontal="right" indent="1"/>
    </xf>
    <xf numFmtId="169" fontId="0" fillId="17" borderId="47" xfId="0" applyNumberFormat="1" applyFill="1" applyBorder="1" applyAlignment="1">
      <alignment horizontal="right" indent="1"/>
    </xf>
    <xf numFmtId="3" fontId="0" fillId="17" borderId="43" xfId="0" applyNumberFormat="1" applyFill="1" applyBorder="1" applyAlignment="1">
      <alignment horizontal="right" indent="1"/>
    </xf>
    <xf numFmtId="0" fontId="24" fillId="19" borderId="14" xfId="0" applyFont="1" applyFill="1" applyBorder="1" applyAlignment="1">
      <alignment horizontal="left"/>
    </xf>
    <xf numFmtId="0" fontId="24" fillId="19" borderId="23" xfId="0" applyFont="1" applyFill="1" applyBorder="1" applyAlignment="1">
      <alignment horizontal="left"/>
    </xf>
    <xf numFmtId="3" fontId="24" fillId="19" borderId="23" xfId="0" applyNumberFormat="1" applyFont="1" applyFill="1" applyBorder="1" applyAlignment="1">
      <alignment horizontal="center"/>
    </xf>
    <xf numFmtId="3" fontId="24" fillId="19" borderId="15" xfId="0" applyNumberFormat="1" applyFont="1" applyFill="1" applyBorder="1" applyAlignment="1">
      <alignment horizontal="center"/>
    </xf>
    <xf numFmtId="3" fontId="7" fillId="20" borderId="17" xfId="0" applyNumberFormat="1" applyFont="1" applyFill="1" applyBorder="1"/>
    <xf numFmtId="2" fontId="7" fillId="2" borderId="34" xfId="0" applyNumberFormat="1" applyFont="1" applyFill="1" applyBorder="1"/>
    <xf numFmtId="164" fontId="7" fillId="2" borderId="35" xfId="0" applyNumberFormat="1" applyFont="1" applyFill="1" applyBorder="1"/>
    <xf numFmtId="169" fontId="7" fillId="20" borderId="8" xfId="3" applyFont="1" applyFill="1" applyBorder="1" applyProtection="1"/>
    <xf numFmtId="0" fontId="0" fillId="2" borderId="18" xfId="0" applyFill="1" applyBorder="1"/>
    <xf numFmtId="3" fontId="0" fillId="2" borderId="43" xfId="0" applyNumberFormat="1" applyFill="1" applyBorder="1"/>
    <xf numFmtId="3" fontId="7" fillId="20" borderId="19" xfId="0" applyNumberFormat="1" applyFont="1" applyFill="1" applyBorder="1"/>
    <xf numFmtId="2" fontId="7" fillId="13" borderId="50" xfId="0" applyNumberFormat="1" applyFont="1" applyFill="1" applyBorder="1"/>
    <xf numFmtId="2" fontId="7" fillId="13" borderId="51" xfId="0" applyNumberFormat="1" applyFont="1" applyFill="1" applyBorder="1"/>
    <xf numFmtId="3" fontId="7" fillId="13" borderId="26" xfId="0" applyNumberFormat="1" applyFont="1" applyFill="1" applyBorder="1"/>
    <xf numFmtId="0" fontId="21" fillId="19" borderId="34" xfId="0" applyFont="1" applyFill="1" applyBorder="1"/>
    <xf numFmtId="164" fontId="21" fillId="19" borderId="35" xfId="0" applyNumberFormat="1" applyFont="1" applyFill="1" applyBorder="1"/>
    <xf numFmtId="164" fontId="0" fillId="19" borderId="35" xfId="0" applyNumberFormat="1" applyFill="1" applyBorder="1"/>
    <xf numFmtId="170" fontId="41" fillId="0" borderId="0" xfId="3" applyNumberFormat="1" applyBorder="1" applyProtection="1"/>
    <xf numFmtId="0" fontId="7" fillId="17" borderId="14" xfId="0" applyFont="1" applyFill="1" applyBorder="1" applyAlignment="1">
      <alignment horizontal="center"/>
    </xf>
    <xf numFmtId="0" fontId="7" fillId="17" borderId="23" xfId="0" applyFont="1" applyFill="1" applyBorder="1" applyAlignment="1">
      <alignment horizontal="center"/>
    </xf>
    <xf numFmtId="3" fontId="7" fillId="17" borderId="23" xfId="0" applyNumberFormat="1" applyFont="1" applyFill="1" applyBorder="1" applyAlignment="1">
      <alignment horizontal="center"/>
    </xf>
    <xf numFmtId="3" fontId="0" fillId="0" borderId="23" xfId="0" applyNumberFormat="1" applyBorder="1" applyAlignment="1">
      <alignment horizontal="right" indent="1"/>
    </xf>
    <xf numFmtId="170" fontId="0" fillId="0" borderId="0" xfId="0" applyNumberFormat="1"/>
    <xf numFmtId="164" fontId="0" fillId="0" borderId="23" xfId="0" applyNumberFormat="1" applyBorder="1" applyAlignment="1">
      <alignment horizontal="right" indent="1"/>
    </xf>
    <xf numFmtId="170" fontId="41" fillId="0" borderId="23" xfId="3" applyNumberFormat="1" applyBorder="1" applyAlignment="1" applyProtection="1">
      <alignment horizontal="right" indent="1"/>
    </xf>
    <xf numFmtId="3" fontId="18" fillId="0" borderId="0" xfId="0" applyNumberFormat="1" applyFont="1"/>
    <xf numFmtId="0" fontId="22" fillId="0" borderId="3" xfId="0" applyFont="1" applyBorder="1"/>
    <xf numFmtId="0" fontId="20" fillId="0" borderId="4" xfId="0" applyFont="1" applyBorder="1" applyAlignment="1">
      <alignment horizontal="center"/>
    </xf>
    <xf numFmtId="164" fontId="0" fillId="0" borderId="4" xfId="0" applyNumberFormat="1" applyBorder="1"/>
    <xf numFmtId="4" fontId="9" fillId="0" borderId="0" xfId="0" applyNumberFormat="1" applyFont="1" applyAlignment="1">
      <alignment horizontal="right"/>
    </xf>
    <xf numFmtId="17" fontId="7" fillId="11" borderId="8" xfId="0" applyNumberFormat="1" applyFont="1" applyFill="1" applyBorder="1" applyAlignment="1">
      <alignment horizontal="center"/>
    </xf>
    <xf numFmtId="17" fontId="7" fillId="11" borderId="42" xfId="0" applyNumberFormat="1" applyFont="1" applyFill="1" applyBorder="1" applyAlignment="1">
      <alignment horizontal="center"/>
    </xf>
    <xf numFmtId="0" fontId="0" fillId="0" borderId="32" xfId="0" applyBorder="1" applyAlignment="1">
      <alignment horizontal="left" indent="1"/>
    </xf>
    <xf numFmtId="164" fontId="0" fillId="21" borderId="8" xfId="0" applyNumberFormat="1" applyFill="1" applyBorder="1" applyAlignment="1">
      <alignment horizontal="right" indent="1"/>
    </xf>
    <xf numFmtId="164" fontId="0" fillId="0" borderId="7" xfId="0" applyNumberFormat="1" applyBorder="1"/>
    <xf numFmtId="170" fontId="9" fillId="0" borderId="0" xfId="3" applyNumberFormat="1" applyFont="1" applyBorder="1" applyAlignment="1" applyProtection="1">
      <alignment horizontal="right"/>
    </xf>
    <xf numFmtId="0" fontId="7" fillId="0" borderId="6" xfId="0" applyFont="1" applyBorder="1"/>
    <xf numFmtId="0" fontId="7" fillId="22" borderId="34" xfId="0" applyFont="1" applyFill="1" applyBorder="1" applyAlignment="1">
      <alignment horizontal="center"/>
    </xf>
    <xf numFmtId="0" fontId="7" fillId="22" borderId="46" xfId="0" applyFont="1" applyFill="1" applyBorder="1" applyAlignment="1">
      <alignment horizontal="center"/>
    </xf>
    <xf numFmtId="17" fontId="7" fillId="22" borderId="35" xfId="0" applyNumberFormat="1" applyFont="1" applyFill="1" applyBorder="1" applyAlignment="1">
      <alignment horizontal="center"/>
    </xf>
    <xf numFmtId="0" fontId="7" fillId="22" borderId="36" xfId="0" applyFont="1" applyFill="1" applyBorder="1" applyAlignment="1">
      <alignment horizontal="center"/>
    </xf>
    <xf numFmtId="0" fontId="0" fillId="18" borderId="37" xfId="0" applyFill="1" applyBorder="1" applyAlignment="1">
      <alignment horizontal="left" indent="1"/>
    </xf>
    <xf numFmtId="174" fontId="41" fillId="23" borderId="52" xfId="1" applyNumberFormat="1" applyFill="1" applyBorder="1" applyAlignment="1" applyProtection="1">
      <alignment horizontal="right" indent="1"/>
    </xf>
    <xf numFmtId="3" fontId="0" fillId="18" borderId="38" xfId="0" applyNumberFormat="1" applyFill="1" applyBorder="1"/>
    <xf numFmtId="3" fontId="0" fillId="18" borderId="39" xfId="0" applyNumberFormat="1" applyFill="1" applyBorder="1"/>
    <xf numFmtId="0" fontId="0" fillId="24" borderId="14" xfId="0" applyFill="1" applyBorder="1" applyAlignment="1">
      <alignment horizontal="left" indent="1"/>
    </xf>
    <xf numFmtId="169" fontId="0" fillId="24" borderId="47" xfId="0" applyNumberFormat="1" applyFill="1" applyBorder="1" applyAlignment="1">
      <alignment horizontal="right" indent="1"/>
    </xf>
    <xf numFmtId="3" fontId="0" fillId="24" borderId="23" xfId="0" applyNumberFormat="1" applyFill="1" applyBorder="1"/>
    <xf numFmtId="176" fontId="0" fillId="24" borderId="15" xfId="0" applyNumberFormat="1" applyFill="1" applyBorder="1"/>
    <xf numFmtId="0" fontId="0" fillId="25" borderId="14" xfId="0" applyFill="1" applyBorder="1" applyAlignment="1">
      <alignment horizontal="left" indent="1"/>
    </xf>
    <xf numFmtId="169" fontId="0" fillId="25" borderId="47" xfId="0" applyNumberFormat="1" applyFill="1" applyBorder="1" applyAlignment="1">
      <alignment horizontal="right" indent="1"/>
    </xf>
    <xf numFmtId="3" fontId="0" fillId="25" borderId="23" xfId="0" applyNumberFormat="1" applyFill="1" applyBorder="1"/>
    <xf numFmtId="176" fontId="0" fillId="25" borderId="15" xfId="0" applyNumberFormat="1" applyFill="1" applyBorder="1"/>
    <xf numFmtId="176" fontId="0" fillId="25" borderId="23" xfId="0" applyNumberFormat="1" applyFill="1" applyBorder="1"/>
    <xf numFmtId="0" fontId="7" fillId="18" borderId="37" xfId="0" applyFont="1" applyFill="1" applyBorder="1" applyAlignment="1">
      <alignment horizontal="left" indent="1"/>
    </xf>
    <xf numFmtId="168" fontId="41" fillId="18" borderId="52" xfId="2" applyNumberFormat="1" applyFill="1" applyBorder="1" applyAlignment="1" applyProtection="1">
      <alignment horizontal="right" indent="1"/>
    </xf>
    <xf numFmtId="169" fontId="0" fillId="25" borderId="47" xfId="0" applyNumberFormat="1" applyFill="1" applyBorder="1" applyAlignment="1">
      <alignment horizontal="left" indent="1"/>
    </xf>
    <xf numFmtId="0" fontId="0" fillId="0" borderId="14" xfId="0" applyBorder="1" applyAlignment="1">
      <alignment horizontal="left" indent="1"/>
    </xf>
    <xf numFmtId="170" fontId="0" fillId="0" borderId="47" xfId="0" applyNumberFormat="1" applyBorder="1"/>
    <xf numFmtId="169" fontId="41" fillId="0" borderId="15" xfId="3" applyBorder="1" applyProtection="1"/>
    <xf numFmtId="176" fontId="0" fillId="24" borderId="23" xfId="0" applyNumberFormat="1" applyFill="1" applyBorder="1"/>
    <xf numFmtId="0" fontId="7" fillId="18" borderId="14" xfId="0" applyFont="1" applyFill="1" applyBorder="1" applyAlignment="1">
      <alignment horizontal="left" indent="1"/>
    </xf>
    <xf numFmtId="169" fontId="7" fillId="18" borderId="47" xfId="0" applyNumberFormat="1" applyFont="1" applyFill="1" applyBorder="1" applyAlignment="1">
      <alignment horizontal="right" indent="1"/>
    </xf>
    <xf numFmtId="3" fontId="7" fillId="18" borderId="23" xfId="0" applyNumberFormat="1" applyFont="1" applyFill="1" applyBorder="1"/>
    <xf numFmtId="3" fontId="7" fillId="18" borderId="15" xfId="0" applyNumberFormat="1" applyFont="1" applyFill="1" applyBorder="1"/>
    <xf numFmtId="169" fontId="0" fillId="0" borderId="47" xfId="0" applyNumberFormat="1" applyBorder="1" applyAlignment="1">
      <alignment horizontal="right" indent="1"/>
    </xf>
    <xf numFmtId="170" fontId="41" fillId="0" borderId="38" xfId="3" applyNumberFormat="1" applyBorder="1" applyProtection="1"/>
    <xf numFmtId="0" fontId="0" fillId="25" borderId="16" xfId="0" applyFill="1" applyBorder="1" applyAlignment="1">
      <alignment horizontal="left" indent="1"/>
    </xf>
    <xf numFmtId="169" fontId="0" fillId="25" borderId="45" xfId="0" applyNumberFormat="1" applyFill="1" applyBorder="1" applyAlignment="1">
      <alignment horizontal="left" indent="1"/>
    </xf>
    <xf numFmtId="3" fontId="0" fillId="25" borderId="24" xfId="0" applyNumberFormat="1" applyFill="1" applyBorder="1"/>
    <xf numFmtId="3" fontId="0" fillId="25" borderId="17" xfId="0" applyNumberFormat="1" applyFill="1" applyBorder="1"/>
    <xf numFmtId="0" fontId="7" fillId="18" borderId="18" xfId="0" applyFont="1" applyFill="1" applyBorder="1" applyAlignment="1">
      <alignment horizontal="left" indent="1"/>
    </xf>
    <xf numFmtId="0" fontId="7" fillId="18" borderId="43" xfId="0" applyFont="1" applyFill="1" applyBorder="1" applyAlignment="1">
      <alignment horizontal="right" indent="1"/>
    </xf>
    <xf numFmtId="3" fontId="7" fillId="18" borderId="44" xfId="0" applyNumberFormat="1" applyFont="1" applyFill="1" applyBorder="1"/>
    <xf numFmtId="3" fontId="7" fillId="18" borderId="19" xfId="0" applyNumberFormat="1" applyFont="1" applyFill="1" applyBorder="1"/>
    <xf numFmtId="3" fontId="0" fillId="0" borderId="0" xfId="0" applyNumberFormat="1" applyAlignment="1">
      <alignment horizontal="left" indent="1"/>
    </xf>
    <xf numFmtId="0" fontId="7" fillId="26" borderId="18" xfId="0" applyFont="1" applyFill="1" applyBorder="1" applyAlignment="1">
      <alignment horizontal="left" indent="1"/>
    </xf>
    <xf numFmtId="164" fontId="7" fillId="26" borderId="43" xfId="0" applyNumberFormat="1" applyFont="1" applyFill="1" applyBorder="1" applyAlignment="1">
      <alignment horizontal="right" indent="1"/>
    </xf>
    <xf numFmtId="3" fontId="7" fillId="26" borderId="44" xfId="0" applyNumberFormat="1" applyFont="1" applyFill="1" applyBorder="1"/>
    <xf numFmtId="3" fontId="7" fillId="26" borderId="19" xfId="0" applyNumberFormat="1" applyFont="1" applyFill="1" applyBorder="1"/>
    <xf numFmtId="164" fontId="7" fillId="0" borderId="0" xfId="0" applyNumberFormat="1" applyFont="1" applyAlignment="1">
      <alignment horizontal="right" indent="1"/>
    </xf>
    <xf numFmtId="3" fontId="7" fillId="0" borderId="0" xfId="0" applyNumberFormat="1" applyFont="1" applyAlignment="1">
      <alignment horizontal="right" indent="1"/>
    </xf>
    <xf numFmtId="0" fontId="0" fillId="18" borderId="12" xfId="0" applyFill="1" applyBorder="1" applyAlignment="1">
      <alignment horizontal="left" indent="1"/>
    </xf>
    <xf numFmtId="3" fontId="0" fillId="18" borderId="38" xfId="0" applyNumberFormat="1" applyFill="1" applyBorder="1" applyAlignment="1">
      <alignment horizontal="right"/>
    </xf>
    <xf numFmtId="3" fontId="0" fillId="18" borderId="13" xfId="0" applyNumberFormat="1" applyFill="1" applyBorder="1" applyAlignment="1">
      <alignment horizontal="right"/>
    </xf>
    <xf numFmtId="176" fontId="0" fillId="24" borderId="23" xfId="0" applyNumberFormat="1" applyFill="1" applyBorder="1" applyAlignment="1">
      <alignment horizontal="right"/>
    </xf>
    <xf numFmtId="176" fontId="0" fillId="24" borderId="15" xfId="0" applyNumberFormat="1" applyFill="1" applyBorder="1" applyAlignment="1">
      <alignment horizontal="right" indent="1"/>
    </xf>
    <xf numFmtId="176" fontId="0" fillId="25" borderId="23" xfId="0" applyNumberFormat="1" applyFill="1" applyBorder="1" applyAlignment="1">
      <alignment horizontal="right"/>
    </xf>
    <xf numFmtId="3" fontId="0" fillId="25" borderId="23" xfId="0" applyNumberFormat="1" applyFill="1" applyBorder="1" applyAlignment="1">
      <alignment horizontal="right" indent="1"/>
    </xf>
    <xf numFmtId="176" fontId="0" fillId="25" borderId="15" xfId="0" applyNumberFormat="1" applyFill="1" applyBorder="1" applyAlignment="1">
      <alignment horizontal="right" indent="1"/>
    </xf>
    <xf numFmtId="176" fontId="0" fillId="24" borderId="23" xfId="0" applyNumberFormat="1" applyFill="1" applyBorder="1" applyAlignment="1">
      <alignment horizontal="left" indent="1"/>
    </xf>
    <xf numFmtId="176" fontId="0" fillId="24" borderId="23" xfId="0" applyNumberFormat="1" applyFill="1" applyBorder="1" applyAlignment="1">
      <alignment horizontal="right" indent="1"/>
    </xf>
    <xf numFmtId="168" fontId="7" fillId="18" borderId="52" xfId="2" applyNumberFormat="1" applyFont="1" applyFill="1" applyBorder="1" applyAlignment="1" applyProtection="1">
      <alignment horizontal="right" indent="1"/>
    </xf>
    <xf numFmtId="3" fontId="7" fillId="18" borderId="38" xfId="0" applyNumberFormat="1" applyFont="1" applyFill="1" applyBorder="1" applyAlignment="1">
      <alignment horizontal="right"/>
    </xf>
    <xf numFmtId="3" fontId="7" fillId="18" borderId="39" xfId="0" applyNumberFormat="1" applyFont="1" applyFill="1" applyBorder="1" applyAlignment="1">
      <alignment horizontal="right"/>
    </xf>
    <xf numFmtId="176" fontId="0" fillId="25" borderId="14" xfId="0" applyNumberFormat="1" applyFill="1" applyBorder="1" applyAlignment="1">
      <alignment horizontal="left" indent="1"/>
    </xf>
    <xf numFmtId="176" fontId="0" fillId="25" borderId="23" xfId="0" applyNumberFormat="1" applyFill="1" applyBorder="1" applyAlignment="1">
      <alignment horizontal="left" indent="1"/>
    </xf>
    <xf numFmtId="176" fontId="0" fillId="25" borderId="15" xfId="0" applyNumberFormat="1" applyFill="1" applyBorder="1" applyAlignment="1">
      <alignment horizontal="right"/>
    </xf>
    <xf numFmtId="164" fontId="41" fillId="26" borderId="47" xfId="3" applyNumberFormat="1" applyFill="1" applyBorder="1" applyAlignment="1" applyProtection="1">
      <alignment horizontal="center"/>
    </xf>
    <xf numFmtId="169" fontId="0" fillId="24" borderId="25" xfId="0" applyNumberFormat="1" applyFill="1" applyBorder="1" applyAlignment="1">
      <alignment horizontal="right" indent="1"/>
    </xf>
    <xf numFmtId="166" fontId="41" fillId="0" borderId="0" xfId="2" applyBorder="1" applyProtection="1"/>
    <xf numFmtId="170" fontId="0" fillId="0" borderId="47" xfId="0" applyNumberFormat="1" applyBorder="1" applyAlignment="1">
      <alignment horizontal="right" indent="1"/>
    </xf>
    <xf numFmtId="169" fontId="41" fillId="0" borderId="15" xfId="3" applyBorder="1" applyAlignment="1" applyProtection="1">
      <alignment horizontal="right" indent="1"/>
    </xf>
    <xf numFmtId="176" fontId="0" fillId="0" borderId="0" xfId="0" applyNumberFormat="1"/>
    <xf numFmtId="3" fontId="7" fillId="18" borderId="23" xfId="0" applyNumberFormat="1" applyFont="1" applyFill="1" applyBorder="1" applyAlignment="1">
      <alignment horizontal="right"/>
    </xf>
    <xf numFmtId="3" fontId="7" fillId="18" borderId="15" xfId="0" applyNumberFormat="1" applyFont="1" applyFill="1" applyBorder="1" applyAlignment="1">
      <alignment horizontal="right"/>
    </xf>
    <xf numFmtId="164" fontId="41" fillId="25" borderId="23" xfId="3" applyNumberFormat="1" applyFill="1" applyBorder="1" applyAlignment="1" applyProtection="1">
      <alignment horizontal="right" indent="1"/>
    </xf>
    <xf numFmtId="164" fontId="41" fillId="25" borderId="24" xfId="3" applyNumberFormat="1" applyFill="1" applyBorder="1" applyAlignment="1" applyProtection="1">
      <alignment horizontal="right" indent="1"/>
    </xf>
    <xf numFmtId="3" fontId="0" fillId="25" borderId="15" xfId="0" applyNumberFormat="1" applyFill="1" applyBorder="1" applyAlignment="1">
      <alignment horizontal="right" indent="1"/>
    </xf>
    <xf numFmtId="170" fontId="41" fillId="18" borderId="53" xfId="3" applyNumberFormat="1" applyFill="1" applyBorder="1" applyAlignment="1" applyProtection="1">
      <alignment horizontal="right" indent="1"/>
    </xf>
    <xf numFmtId="3" fontId="0" fillId="18" borderId="23" xfId="0" applyNumberFormat="1" applyFill="1" applyBorder="1" applyAlignment="1">
      <alignment horizontal="right"/>
    </xf>
    <xf numFmtId="3" fontId="0" fillId="18" borderId="54" xfId="0" applyNumberFormat="1" applyFill="1" applyBorder="1" applyAlignment="1">
      <alignment horizontal="right"/>
    </xf>
    <xf numFmtId="4" fontId="0" fillId="0" borderId="15" xfId="0" applyNumberFormat="1" applyBorder="1" applyAlignment="1">
      <alignment horizontal="right" indent="1"/>
    </xf>
    <xf numFmtId="3" fontId="0" fillId="18" borderId="39" xfId="0" applyNumberFormat="1" applyFill="1" applyBorder="1" applyAlignment="1">
      <alignment horizontal="right"/>
    </xf>
    <xf numFmtId="0" fontId="0" fillId="24" borderId="16" xfId="0" applyFill="1" applyBorder="1" applyAlignment="1">
      <alignment horizontal="left" indent="1"/>
    </xf>
    <xf numFmtId="169" fontId="0" fillId="24" borderId="45" xfId="0" applyNumberFormat="1" applyFill="1" applyBorder="1" applyAlignment="1">
      <alignment horizontal="center"/>
    </xf>
    <xf numFmtId="3" fontId="0" fillId="24" borderId="24" xfId="0" applyNumberFormat="1" applyFill="1" applyBorder="1" applyAlignment="1">
      <alignment horizontal="right" indent="1"/>
    </xf>
    <xf numFmtId="3" fontId="0" fillId="24" borderId="17" xfId="0" applyNumberFormat="1" applyFill="1" applyBorder="1" applyAlignment="1">
      <alignment horizontal="right" indent="1"/>
    </xf>
    <xf numFmtId="0" fontId="7" fillId="18" borderId="43" xfId="0" applyFont="1" applyFill="1" applyBorder="1" applyAlignment="1">
      <alignment horizontal="center"/>
    </xf>
    <xf numFmtId="3" fontId="7" fillId="18" borderId="44" xfId="0" applyNumberFormat="1" applyFont="1" applyFill="1" applyBorder="1" applyAlignment="1">
      <alignment horizontal="right"/>
    </xf>
    <xf numFmtId="3" fontId="7" fillId="18" borderId="19" xfId="0" applyNumberFormat="1" applyFont="1" applyFill="1" applyBorder="1" applyAlignment="1">
      <alignment horizontal="right"/>
    </xf>
    <xf numFmtId="3" fontId="7" fillId="26" borderId="44" xfId="0" applyNumberFormat="1" applyFont="1" applyFill="1" applyBorder="1" applyAlignment="1">
      <alignment horizontal="right" indent="1"/>
    </xf>
    <xf numFmtId="3" fontId="7" fillId="26" borderId="19" xfId="0" applyNumberFormat="1" applyFont="1" applyFill="1" applyBorder="1" applyAlignment="1">
      <alignment horizontal="right" indent="1"/>
    </xf>
    <xf numFmtId="3" fontId="0" fillId="24" borderId="23" xfId="0" applyNumberFormat="1" applyFill="1" applyBorder="1" applyAlignment="1">
      <alignment horizontal="right" indent="1"/>
    </xf>
    <xf numFmtId="3" fontId="0" fillId="24" borderId="15" xfId="0" applyNumberFormat="1" applyFill="1" applyBorder="1" applyAlignment="1">
      <alignment horizontal="right" indent="1"/>
    </xf>
    <xf numFmtId="176" fontId="0" fillId="25" borderId="23" xfId="0" applyNumberFormat="1" applyFill="1" applyBorder="1" applyAlignment="1">
      <alignment horizontal="right" indent="1"/>
    </xf>
    <xf numFmtId="170" fontId="0" fillId="24" borderId="47" xfId="0" applyNumberFormat="1" applyFill="1" applyBorder="1" applyAlignment="1">
      <alignment horizontal="right" indent="1"/>
    </xf>
    <xf numFmtId="3" fontId="7" fillId="18" borderId="15" xfId="0" applyNumberFormat="1" applyFont="1" applyFill="1" applyBorder="1" applyAlignment="1">
      <alignment horizontal="right" indent="1"/>
    </xf>
    <xf numFmtId="170" fontId="41" fillId="18" borderId="37" xfId="3" applyNumberFormat="1" applyFill="1" applyBorder="1" applyAlignment="1" applyProtection="1">
      <alignment horizontal="center"/>
    </xf>
    <xf numFmtId="176" fontId="0" fillId="0" borderId="14" xfId="0" applyNumberFormat="1" applyBorder="1" applyAlignment="1">
      <alignment horizontal="left" indent="1"/>
    </xf>
    <xf numFmtId="176" fontId="0" fillId="0" borderId="23" xfId="0" applyNumberFormat="1" applyBorder="1" applyAlignment="1">
      <alignment horizontal="center"/>
    </xf>
    <xf numFmtId="169" fontId="0" fillId="0" borderId="25" xfId="0" applyNumberFormat="1" applyBorder="1" applyAlignment="1">
      <alignment horizontal="right" indent="1"/>
    </xf>
    <xf numFmtId="3" fontId="7" fillId="0" borderId="0" xfId="0" applyNumberFormat="1" applyFont="1"/>
    <xf numFmtId="4" fontId="0" fillId="0" borderId="3" xfId="0" applyNumberFormat="1" applyBorder="1"/>
    <xf numFmtId="166" fontId="41" fillId="0" borderId="4" xfId="8" applyBorder="1" applyProtection="1"/>
    <xf numFmtId="0" fontId="5" fillId="0" borderId="6" xfId="0" applyFont="1" applyBorder="1"/>
    <xf numFmtId="177" fontId="7" fillId="0" borderId="0" xfId="0" applyNumberFormat="1" applyFont="1"/>
    <xf numFmtId="177" fontId="0" fillId="0" borderId="0" xfId="0" applyNumberFormat="1"/>
    <xf numFmtId="17" fontId="0" fillId="0" borderId="0" xfId="0" applyNumberFormat="1"/>
    <xf numFmtId="17" fontId="7" fillId="0" borderId="21" xfId="0" applyNumberFormat="1" applyFont="1" applyBorder="1" applyAlignment="1">
      <alignment horizontal="center"/>
    </xf>
    <xf numFmtId="0" fontId="0" fillId="0" borderId="22" xfId="0" applyBorder="1" applyAlignment="1">
      <alignment horizontal="left"/>
    </xf>
    <xf numFmtId="3" fontId="0" fillId="23" borderId="25" xfId="0" applyNumberFormat="1" applyFill="1" applyBorder="1"/>
    <xf numFmtId="3" fontId="0" fillId="2" borderId="25" xfId="0" applyNumberFormat="1" applyFill="1" applyBorder="1"/>
    <xf numFmtId="4" fontId="0" fillId="0" borderId="0" xfId="0" applyNumberFormat="1" applyAlignment="1">
      <alignment horizontal="left" indent="1"/>
    </xf>
    <xf numFmtId="3" fontId="0" fillId="2" borderId="26" xfId="0" applyNumberFormat="1" applyFill="1" applyBorder="1"/>
    <xf numFmtId="0" fontId="0" fillId="0" borderId="6" xfId="0" applyBorder="1" applyAlignment="1">
      <alignment horizontal="left"/>
    </xf>
    <xf numFmtId="3" fontId="0" fillId="0" borderId="55" xfId="0" applyNumberFormat="1" applyBorder="1"/>
    <xf numFmtId="3" fontId="0" fillId="0" borderId="56" xfId="0" applyNumberFormat="1" applyBorder="1"/>
    <xf numFmtId="3" fontId="0" fillId="0" borderId="57" xfId="0" applyNumberFormat="1" applyBorder="1"/>
    <xf numFmtId="3" fontId="0" fillId="0" borderId="7" xfId="0" applyNumberFormat="1" applyBorder="1"/>
    <xf numFmtId="0" fontId="0" fillId="0" borderId="58" xfId="0" applyBorder="1" applyAlignment="1">
      <alignment horizontal="left"/>
    </xf>
    <xf numFmtId="3" fontId="0" fillId="0" borderId="59" xfId="0" applyNumberFormat="1" applyBorder="1"/>
    <xf numFmtId="0" fontId="7" fillId="0" borderId="48" xfId="0" applyFont="1" applyBorder="1" applyAlignment="1">
      <alignment horizontal="left"/>
    </xf>
    <xf numFmtId="3" fontId="7" fillId="0" borderId="21" xfId="0" applyNumberFormat="1" applyFont="1" applyBorder="1" applyAlignment="1">
      <alignment horizontal="center"/>
    </xf>
    <xf numFmtId="3" fontId="7" fillId="0" borderId="49" xfId="0" applyNumberFormat="1" applyFont="1" applyBorder="1" applyAlignment="1">
      <alignment horizontal="center"/>
    </xf>
    <xf numFmtId="2" fontId="7" fillId="27" borderId="34" xfId="0" applyNumberFormat="1" applyFont="1" applyFill="1" applyBorder="1"/>
    <xf numFmtId="170" fontId="0" fillId="27" borderId="35" xfId="0" applyNumberFormat="1" applyFill="1" applyBorder="1"/>
    <xf numFmtId="170" fontId="0" fillId="27" borderId="36" xfId="0" applyNumberFormat="1" applyFill="1" applyBorder="1"/>
    <xf numFmtId="2" fontId="0" fillId="2" borderId="50" xfId="0" applyNumberFormat="1" applyFill="1" applyBorder="1"/>
    <xf numFmtId="170" fontId="0" fillId="2" borderId="26" xfId="0" applyNumberFormat="1" applyFill="1" applyBorder="1"/>
    <xf numFmtId="169" fontId="7" fillId="2" borderId="60" xfId="0" applyNumberFormat="1" applyFont="1" applyFill="1" applyBorder="1"/>
    <xf numFmtId="169" fontId="7" fillId="0" borderId="7" xfId="0" applyNumberFormat="1" applyFont="1" applyBorder="1"/>
    <xf numFmtId="0" fontId="8" fillId="0" borderId="6" xfId="0" applyFont="1" applyBorder="1"/>
    <xf numFmtId="170" fontId="0" fillId="0" borderId="0" xfId="0" applyNumberFormat="1" applyAlignment="1">
      <alignment horizontal="center"/>
    </xf>
    <xf numFmtId="176" fontId="0" fillId="0" borderId="23" xfId="0" applyNumberFormat="1" applyBorder="1"/>
    <xf numFmtId="3" fontId="0" fillId="23" borderId="23" xfId="0" applyNumberFormat="1" applyFill="1" applyBorder="1"/>
    <xf numFmtId="170" fontId="41" fillId="2" borderId="25" xfId="3" applyNumberFormat="1" applyFill="1" applyBorder="1" applyProtection="1"/>
    <xf numFmtId="3" fontId="0" fillId="0" borderId="10" xfId="0" applyNumberFormat="1" applyBorder="1"/>
    <xf numFmtId="0" fontId="5" fillId="0" borderId="3" xfId="0" applyFont="1" applyBorder="1"/>
    <xf numFmtId="0" fontId="7" fillId="0" borderId="37" xfId="0" applyFont="1" applyBorder="1" applyAlignment="1">
      <alignment horizontal="center"/>
    </xf>
    <xf numFmtId="17" fontId="7" fillId="0" borderId="38" xfId="0" applyNumberFormat="1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7" fillId="28" borderId="14" xfId="0" applyFont="1" applyFill="1" applyBorder="1" applyAlignment="1">
      <alignment horizontal="left"/>
    </xf>
    <xf numFmtId="3" fontId="7" fillId="28" borderId="24" xfId="0" applyNumberFormat="1" applyFont="1" applyFill="1" applyBorder="1" applyAlignment="1">
      <alignment horizontal="right" indent="1"/>
    </xf>
    <xf numFmtId="3" fontId="7" fillId="2" borderId="15" xfId="0" applyNumberFormat="1" applyFont="1" applyFill="1" applyBorder="1"/>
    <xf numFmtId="0" fontId="0" fillId="28" borderId="14" xfId="0" applyFill="1" applyBorder="1" applyAlignment="1">
      <alignment horizontal="left"/>
    </xf>
    <xf numFmtId="3" fontId="0" fillId="28" borderId="23" xfId="0" applyNumberFormat="1" applyFill="1" applyBorder="1" applyAlignment="1">
      <alignment horizontal="right" indent="1"/>
    </xf>
    <xf numFmtId="168" fontId="41" fillId="28" borderId="23" xfId="2" applyNumberFormat="1" applyFill="1" applyBorder="1" applyProtection="1"/>
    <xf numFmtId="3" fontId="0" fillId="28" borderId="15" xfId="0" applyNumberFormat="1" applyFill="1" applyBorder="1"/>
    <xf numFmtId="0" fontId="0" fillId="29" borderId="14" xfId="0" applyFill="1" applyBorder="1" applyAlignment="1">
      <alignment horizontal="left"/>
    </xf>
    <xf numFmtId="168" fontId="41" fillId="29" borderId="23" xfId="2" applyNumberFormat="1" applyFill="1" applyBorder="1" applyProtection="1"/>
    <xf numFmtId="170" fontId="41" fillId="0" borderId="23" xfId="3" applyNumberFormat="1" applyBorder="1" applyProtection="1"/>
    <xf numFmtId="3" fontId="0" fillId="28" borderId="23" xfId="0" applyNumberFormat="1" applyFill="1" applyBorder="1"/>
    <xf numFmtId="168" fontId="41" fillId="0" borderId="23" xfId="2" applyNumberFormat="1" applyBorder="1" applyProtection="1"/>
    <xf numFmtId="3" fontId="0" fillId="0" borderId="15" xfId="0" applyNumberFormat="1" applyBorder="1"/>
    <xf numFmtId="0" fontId="0" fillId="26" borderId="14" xfId="0" applyFill="1" applyBorder="1" applyAlignment="1">
      <alignment horizontal="left"/>
    </xf>
    <xf numFmtId="176" fontId="0" fillId="26" borderId="23" xfId="0" applyNumberFormat="1" applyFill="1" applyBorder="1"/>
    <xf numFmtId="170" fontId="41" fillId="0" borderId="27" xfId="3" applyNumberFormat="1" applyBorder="1" applyProtection="1"/>
    <xf numFmtId="170" fontId="41" fillId="0" borderId="13" xfId="3" applyNumberFormat="1" applyBorder="1" applyProtection="1"/>
    <xf numFmtId="0" fontId="7" fillId="28" borderId="14" xfId="0" applyFont="1" applyFill="1" applyBorder="1" applyAlignment="1">
      <alignment horizontal="left" indent="1"/>
    </xf>
    <xf numFmtId="3" fontId="7" fillId="28" borderId="23" xfId="0" applyNumberFormat="1" applyFont="1" applyFill="1" applyBorder="1"/>
    <xf numFmtId="0" fontId="0" fillId="28" borderId="14" xfId="0" applyFill="1" applyBorder="1" applyAlignment="1">
      <alignment horizontal="left" indent="1"/>
    </xf>
    <xf numFmtId="3" fontId="7" fillId="28" borderId="15" xfId="0" applyNumberFormat="1" applyFont="1" applyFill="1" applyBorder="1"/>
    <xf numFmtId="168" fontId="7" fillId="28" borderId="15" xfId="2" applyNumberFormat="1" applyFont="1" applyFill="1" applyBorder="1" applyProtection="1"/>
    <xf numFmtId="0" fontId="0" fillId="0" borderId="14" xfId="0" applyBorder="1" applyAlignment="1">
      <alignment horizontal="left" indent="2"/>
    </xf>
    <xf numFmtId="0" fontId="0" fillId="29" borderId="14" xfId="0" applyFill="1" applyBorder="1" applyAlignment="1">
      <alignment horizontal="left" indent="1"/>
    </xf>
    <xf numFmtId="0" fontId="0" fillId="2" borderId="18" xfId="0" applyFill="1" applyBorder="1" applyAlignment="1">
      <alignment horizontal="left" indent="1"/>
    </xf>
    <xf numFmtId="0" fontId="25" fillId="0" borderId="0" xfId="0" applyFont="1" applyAlignment="1">
      <alignment horizontal="left" indent="1"/>
    </xf>
    <xf numFmtId="2" fontId="0" fillId="2" borderId="58" xfId="0" applyNumberFormat="1" applyFill="1" applyBorder="1"/>
    <xf numFmtId="170" fontId="0" fillId="2" borderId="56" xfId="0" applyNumberFormat="1" applyFill="1" applyBorder="1"/>
    <xf numFmtId="3" fontId="18" fillId="0" borderId="23" xfId="0" applyNumberFormat="1" applyFont="1" applyBorder="1"/>
    <xf numFmtId="4" fontId="0" fillId="0" borderId="23" xfId="0" applyNumberFormat="1" applyBorder="1"/>
    <xf numFmtId="0" fontId="0" fillId="0" borderId="0" xfId="0" applyAlignment="1">
      <alignment horizontal="left"/>
    </xf>
    <xf numFmtId="0" fontId="26" fillId="0" borderId="0" xfId="0" applyFont="1"/>
    <xf numFmtId="0" fontId="7" fillId="0" borderId="61" xfId="0" applyFont="1" applyBorder="1" applyAlignment="1">
      <alignment horizontal="center"/>
    </xf>
    <xf numFmtId="0" fontId="7" fillId="0" borderId="42" xfId="0" applyFont="1" applyBorder="1" applyAlignment="1">
      <alignment horizontal="center"/>
    </xf>
    <xf numFmtId="169" fontId="41" fillId="18" borderId="62" xfId="3" applyFill="1" applyBorder="1" applyAlignment="1" applyProtection="1">
      <alignment horizontal="left"/>
    </xf>
    <xf numFmtId="3" fontId="0" fillId="18" borderId="47" xfId="0" applyNumberFormat="1" applyFill="1" applyBorder="1"/>
    <xf numFmtId="3" fontId="0" fillId="18" borderId="23" xfId="0" applyNumberFormat="1" applyFill="1" applyBorder="1"/>
    <xf numFmtId="169" fontId="41" fillId="0" borderId="62" xfId="3" applyBorder="1" applyAlignment="1" applyProtection="1">
      <alignment horizontal="left"/>
    </xf>
    <xf numFmtId="3" fontId="0" fillId="0" borderId="47" xfId="0" applyNumberFormat="1" applyBorder="1"/>
    <xf numFmtId="174" fontId="41" fillId="0" borderId="23" xfId="1" applyNumberFormat="1" applyBorder="1" applyProtection="1"/>
    <xf numFmtId="164" fontId="41" fillId="23" borderId="47" xfId="3" applyNumberFormat="1" applyFill="1" applyBorder="1" applyAlignment="1" applyProtection="1">
      <alignment horizontal="center"/>
    </xf>
    <xf numFmtId="3" fontId="0" fillId="9" borderId="23" xfId="0" applyNumberFormat="1" applyFill="1" applyBorder="1"/>
    <xf numFmtId="169" fontId="41" fillId="0" borderId="47" xfId="3" applyBorder="1" applyAlignment="1" applyProtection="1">
      <alignment horizontal="center"/>
    </xf>
    <xf numFmtId="164" fontId="41" fillId="11" borderId="23" xfId="3" applyNumberFormat="1" applyFill="1" applyBorder="1" applyProtection="1"/>
    <xf numFmtId="169" fontId="41" fillId="18" borderId="47" xfId="3" applyFill="1" applyBorder="1" applyAlignment="1" applyProtection="1">
      <alignment horizontal="center"/>
    </xf>
    <xf numFmtId="169" fontId="41" fillId="0" borderId="63" xfId="3" applyBorder="1" applyAlignment="1" applyProtection="1">
      <alignment horizontal="left"/>
    </xf>
    <xf numFmtId="169" fontId="41" fillId="0" borderId="45" xfId="3" applyBorder="1" applyAlignment="1" applyProtection="1">
      <alignment horizontal="center"/>
    </xf>
    <xf numFmtId="3" fontId="0" fillId="0" borderId="24" xfId="0" applyNumberFormat="1" applyBorder="1"/>
    <xf numFmtId="3" fontId="0" fillId="2" borderId="17" xfId="0" applyNumberFormat="1" applyFill="1" applyBorder="1"/>
    <xf numFmtId="0" fontId="0" fillId="2" borderId="64" xfId="0" applyFill="1" applyBorder="1" applyAlignment="1">
      <alignment horizontal="left"/>
    </xf>
    <xf numFmtId="0" fontId="5" fillId="0" borderId="4" xfId="0" applyFont="1" applyBorder="1"/>
    <xf numFmtId="0" fontId="26" fillId="0" borderId="4" xfId="0" applyFont="1" applyBorder="1"/>
    <xf numFmtId="3" fontId="0" fillId="9" borderId="14" xfId="0" applyNumberFormat="1" applyFill="1" applyBorder="1"/>
    <xf numFmtId="0" fontId="20" fillId="0" borderId="3" xfId="0" applyFont="1" applyBorder="1"/>
    <xf numFmtId="0" fontId="20" fillId="0" borderId="4" xfId="0" applyFont="1" applyBorder="1"/>
    <xf numFmtId="0" fontId="27" fillId="0" borderId="0" xfId="0" applyFont="1"/>
    <xf numFmtId="0" fontId="0" fillId="0" borderId="0" xfId="0" applyAlignment="1">
      <alignment horizontal="center"/>
    </xf>
    <xf numFmtId="0" fontId="7" fillId="0" borderId="65" xfId="0" applyFont="1" applyBorder="1" applyAlignment="1">
      <alignment horizontal="center"/>
    </xf>
    <xf numFmtId="3" fontId="28" fillId="30" borderId="66" xfId="0" applyNumberFormat="1" applyFont="1" applyFill="1" applyBorder="1" applyAlignment="1">
      <alignment horizontal="center"/>
    </xf>
    <xf numFmtId="3" fontId="28" fillId="30" borderId="67" xfId="0" applyNumberFormat="1" applyFont="1" applyFill="1" applyBorder="1" applyAlignment="1">
      <alignment horizontal="center"/>
    </xf>
    <xf numFmtId="3" fontId="2" fillId="14" borderId="68" xfId="0" applyNumberFormat="1" applyFont="1" applyFill="1" applyBorder="1"/>
    <xf numFmtId="169" fontId="41" fillId="14" borderId="69" xfId="3" applyFill="1" applyBorder="1" applyProtection="1"/>
    <xf numFmtId="3" fontId="2" fillId="14" borderId="70" xfId="0" applyNumberFormat="1" applyFont="1" applyFill="1" applyBorder="1" applyAlignment="1">
      <alignment horizontal="center"/>
    </xf>
    <xf numFmtId="3" fontId="2" fillId="14" borderId="71" xfId="0" applyNumberFormat="1" applyFont="1" applyFill="1" applyBorder="1"/>
    <xf numFmtId="3" fontId="2" fillId="14" borderId="72" xfId="0" applyNumberFormat="1" applyFont="1" applyFill="1" applyBorder="1"/>
    <xf numFmtId="3" fontId="2" fillId="14" borderId="73" xfId="0" applyNumberFormat="1" applyFont="1" applyFill="1" applyBorder="1" applyAlignment="1">
      <alignment horizontal="center"/>
    </xf>
    <xf numFmtId="3" fontId="2" fillId="14" borderId="74" xfId="0" applyNumberFormat="1" applyFont="1" applyFill="1" applyBorder="1" applyAlignment="1">
      <alignment horizontal="center"/>
    </xf>
    <xf numFmtId="3" fontId="28" fillId="31" borderId="68" xfId="0" applyNumberFormat="1" applyFont="1" applyFill="1" applyBorder="1"/>
    <xf numFmtId="169" fontId="41" fillId="31" borderId="69" xfId="3" applyFill="1" applyBorder="1" applyProtection="1"/>
    <xf numFmtId="3" fontId="28" fillId="31" borderId="71" xfId="0" applyNumberFormat="1" applyFont="1" applyFill="1" applyBorder="1"/>
    <xf numFmtId="3" fontId="28" fillId="31" borderId="72" xfId="0" applyNumberFormat="1" applyFont="1" applyFill="1" applyBorder="1"/>
    <xf numFmtId="3" fontId="2" fillId="32" borderId="68" xfId="0" applyNumberFormat="1" applyFont="1" applyFill="1" applyBorder="1"/>
    <xf numFmtId="169" fontId="41" fillId="32" borderId="69" xfId="3" applyFill="1" applyBorder="1" applyProtection="1"/>
    <xf numFmtId="3" fontId="2" fillId="32" borderId="71" xfId="0" applyNumberFormat="1" applyFont="1" applyFill="1" applyBorder="1"/>
    <xf numFmtId="3" fontId="2" fillId="32" borderId="72" xfId="0" applyNumberFormat="1" applyFont="1" applyFill="1" applyBorder="1"/>
    <xf numFmtId="3" fontId="28" fillId="21" borderId="68" xfId="0" applyNumberFormat="1" applyFont="1" applyFill="1" applyBorder="1"/>
    <xf numFmtId="169" fontId="41" fillId="21" borderId="69" xfId="3" applyFill="1" applyBorder="1" applyProtection="1"/>
    <xf numFmtId="3" fontId="28" fillId="21" borderId="71" xfId="0" applyNumberFormat="1" applyFont="1" applyFill="1" applyBorder="1"/>
    <xf numFmtId="3" fontId="28" fillId="21" borderId="72" xfId="0" applyNumberFormat="1" applyFont="1" applyFill="1" applyBorder="1"/>
    <xf numFmtId="3" fontId="2" fillId="33" borderId="68" xfId="0" applyNumberFormat="1" applyFont="1" applyFill="1" applyBorder="1"/>
    <xf numFmtId="3" fontId="2" fillId="33" borderId="69" xfId="0" applyNumberFormat="1" applyFont="1" applyFill="1" applyBorder="1"/>
    <xf numFmtId="3" fontId="2" fillId="33" borderId="70" xfId="0" applyNumberFormat="1" applyFont="1" applyFill="1" applyBorder="1"/>
    <xf numFmtId="3" fontId="2" fillId="33" borderId="71" xfId="0" applyNumberFormat="1" applyFont="1" applyFill="1" applyBorder="1"/>
    <xf numFmtId="3" fontId="2" fillId="33" borderId="72" xfId="0" applyNumberFormat="1" applyFont="1" applyFill="1" applyBorder="1"/>
    <xf numFmtId="3" fontId="2" fillId="33" borderId="73" xfId="0" applyNumberFormat="1" applyFont="1" applyFill="1" applyBorder="1"/>
    <xf numFmtId="3" fontId="2" fillId="33" borderId="74" xfId="0" applyNumberFormat="1" applyFont="1" applyFill="1" applyBorder="1"/>
    <xf numFmtId="3" fontId="28" fillId="28" borderId="68" xfId="0" applyNumberFormat="1" applyFont="1" applyFill="1" applyBorder="1"/>
    <xf numFmtId="3" fontId="28" fillId="28" borderId="69" xfId="0" applyNumberFormat="1" applyFont="1" applyFill="1" applyBorder="1"/>
    <xf numFmtId="3" fontId="28" fillId="28" borderId="71" xfId="0" applyNumberFormat="1" applyFont="1" applyFill="1" applyBorder="1"/>
    <xf numFmtId="3" fontId="28" fillId="28" borderId="72" xfId="0" applyNumberFormat="1" applyFont="1" applyFill="1" applyBorder="1"/>
    <xf numFmtId="3" fontId="28" fillId="30" borderId="75" xfId="0" applyNumberFormat="1" applyFont="1" applyFill="1" applyBorder="1"/>
    <xf numFmtId="3" fontId="28" fillId="30" borderId="76" xfId="0" applyNumberFormat="1" applyFont="1" applyFill="1" applyBorder="1"/>
    <xf numFmtId="3" fontId="28" fillId="30" borderId="11" xfId="0" applyNumberFormat="1" applyFont="1" applyFill="1" applyBorder="1"/>
    <xf numFmtId="3" fontId="0" fillId="0" borderId="0" xfId="0" applyNumberFormat="1" applyAlignment="1">
      <alignment horizontal="center"/>
    </xf>
    <xf numFmtId="3" fontId="41" fillId="14" borderId="69" xfId="3" applyNumberFormat="1" applyFill="1" applyBorder="1" applyProtection="1"/>
    <xf numFmtId="2" fontId="29" fillId="0" borderId="28" xfId="0" applyNumberFormat="1" applyFont="1" applyBorder="1" applyAlignment="1">
      <alignment vertical="center"/>
    </xf>
    <xf numFmtId="3" fontId="7" fillId="0" borderId="77" xfId="0" applyNumberFormat="1" applyFont="1" applyBorder="1" applyAlignment="1">
      <alignment vertical="center"/>
    </xf>
    <xf numFmtId="3" fontId="0" fillId="0" borderId="77" xfId="0" applyNumberFormat="1" applyBorder="1" applyAlignment="1">
      <alignment vertical="center"/>
    </xf>
    <xf numFmtId="3" fontId="5" fillId="0" borderId="77" xfId="0" applyNumberFormat="1" applyFont="1" applyBorder="1" applyAlignment="1">
      <alignment horizontal="right" vertical="center"/>
    </xf>
    <xf numFmtId="1" fontId="5" fillId="0" borderId="77" xfId="0" applyNumberFormat="1" applyFont="1" applyBorder="1" applyAlignment="1">
      <alignment vertical="center"/>
    </xf>
    <xf numFmtId="3" fontId="0" fillId="0" borderId="45" xfId="0" applyNumberFormat="1" applyBorder="1" applyAlignment="1">
      <alignment vertical="center"/>
    </xf>
    <xf numFmtId="3" fontId="0" fillId="0" borderId="5" xfId="0" applyNumberFormat="1" applyBorder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5" fillId="0" borderId="78" xfId="0" applyNumberFormat="1" applyFont="1" applyBorder="1"/>
    <xf numFmtId="3" fontId="7" fillId="0" borderId="53" xfId="0" applyNumberFormat="1" applyFont="1" applyBorder="1" applyAlignment="1">
      <alignment horizontal="left"/>
    </xf>
    <xf numFmtId="3" fontId="0" fillId="0" borderId="53" xfId="0" applyNumberFormat="1" applyBorder="1"/>
    <xf numFmtId="0" fontId="20" fillId="0" borderId="53" xfId="0" applyFont="1" applyBorder="1" applyAlignment="1">
      <alignment horizontal="right"/>
    </xf>
    <xf numFmtId="3" fontId="0" fillId="0" borderId="52" xfId="0" applyNumberFormat="1" applyBorder="1"/>
    <xf numFmtId="3" fontId="6" fillId="0" borderId="7" xfId="0" applyNumberFormat="1" applyFont="1" applyBorder="1" applyAlignment="1">
      <alignment horizontal="center"/>
    </xf>
    <xf numFmtId="178" fontId="0" fillId="0" borderId="6" xfId="0" applyNumberFormat="1" applyBorder="1" applyAlignment="1">
      <alignment horizontal="center"/>
    </xf>
    <xf numFmtId="3" fontId="30" fillId="10" borderId="33" xfId="0" applyNumberFormat="1" applyFont="1" applyFill="1" applyBorder="1" applyAlignment="1">
      <alignment horizontal="center" vertical="center" wrapText="1"/>
    </xf>
    <xf numFmtId="178" fontId="10" fillId="34" borderId="34" xfId="0" applyNumberFormat="1" applyFont="1" applyFill="1" applyBorder="1" applyAlignment="1">
      <alignment horizontal="center" vertical="center"/>
    </xf>
    <xf numFmtId="178" fontId="10" fillId="34" borderId="35" xfId="0" applyNumberFormat="1" applyFont="1" applyFill="1" applyBorder="1" applyAlignment="1">
      <alignment horizontal="center" vertical="center"/>
    </xf>
    <xf numFmtId="178" fontId="10" fillId="34" borderId="36" xfId="0" applyNumberFormat="1" applyFont="1" applyFill="1" applyBorder="1" applyAlignment="1">
      <alignment horizontal="center" vertical="center"/>
    </xf>
    <xf numFmtId="178" fontId="10" fillId="34" borderId="5" xfId="0" applyNumberFormat="1" applyFont="1" applyFill="1" applyBorder="1" applyAlignment="1">
      <alignment horizontal="center" vertical="center"/>
    </xf>
    <xf numFmtId="178" fontId="10" fillId="34" borderId="49" xfId="0" applyNumberFormat="1" applyFont="1" applyFill="1" applyBorder="1" applyAlignment="1">
      <alignment horizontal="center" vertical="center"/>
    </xf>
    <xf numFmtId="178" fontId="0" fillId="0" borderId="0" xfId="0" applyNumberFormat="1" applyAlignment="1">
      <alignment horizontal="center"/>
    </xf>
    <xf numFmtId="164" fontId="31" fillId="21" borderId="70" xfId="0" applyNumberFormat="1" applyFont="1" applyFill="1" applyBorder="1" applyAlignment="1">
      <alignment horizontal="center"/>
    </xf>
    <xf numFmtId="164" fontId="31" fillId="21" borderId="66" xfId="0" applyNumberFormat="1" applyFont="1" applyFill="1" applyBorder="1" applyAlignment="1">
      <alignment horizontal="center"/>
    </xf>
    <xf numFmtId="164" fontId="31" fillId="21" borderId="79" xfId="0" applyNumberFormat="1" applyFont="1" applyFill="1" applyBorder="1" applyAlignment="1">
      <alignment horizontal="center"/>
    </xf>
    <xf numFmtId="0" fontId="32" fillId="0" borderId="0" xfId="0" applyFont="1" applyAlignment="1">
      <alignment horizontal="center"/>
    </xf>
    <xf numFmtId="178" fontId="32" fillId="0" borderId="0" xfId="0" applyNumberFormat="1" applyFont="1" applyAlignment="1">
      <alignment horizontal="center"/>
    </xf>
    <xf numFmtId="3" fontId="28" fillId="32" borderId="73" xfId="0" applyNumberFormat="1" applyFont="1" applyFill="1" applyBorder="1" applyAlignment="1">
      <alignment horizontal="left" indent="1"/>
    </xf>
    <xf numFmtId="3" fontId="28" fillId="32" borderId="73" xfId="0" applyNumberFormat="1" applyFont="1" applyFill="1" applyBorder="1" applyAlignment="1">
      <alignment horizontal="right" indent="1"/>
    </xf>
    <xf numFmtId="3" fontId="28" fillId="32" borderId="71" xfId="0" applyNumberFormat="1" applyFont="1" applyFill="1" applyBorder="1" applyAlignment="1">
      <alignment horizontal="right" indent="1"/>
    </xf>
    <xf numFmtId="3" fontId="2" fillId="21" borderId="73" xfId="0" applyNumberFormat="1" applyFont="1" applyFill="1" applyBorder="1" applyAlignment="1">
      <alignment horizontal="left" indent="1"/>
    </xf>
    <xf numFmtId="3" fontId="28" fillId="21" borderId="73" xfId="0" applyNumberFormat="1" applyFont="1" applyFill="1" applyBorder="1" applyAlignment="1">
      <alignment horizontal="right" indent="1"/>
    </xf>
    <xf numFmtId="3" fontId="2" fillId="21" borderId="71" xfId="0" applyNumberFormat="1" applyFont="1" applyFill="1" applyBorder="1" applyAlignment="1">
      <alignment horizontal="right" indent="1"/>
    </xf>
    <xf numFmtId="3" fontId="28" fillId="21" borderId="73" xfId="0" applyNumberFormat="1" applyFont="1" applyFill="1" applyBorder="1" applyAlignment="1">
      <alignment horizontal="left" indent="1"/>
    </xf>
    <xf numFmtId="3" fontId="2" fillId="32" borderId="73" xfId="0" applyNumberFormat="1" applyFont="1" applyFill="1" applyBorder="1" applyAlignment="1">
      <alignment horizontal="left" indent="1"/>
    </xf>
    <xf numFmtId="3" fontId="2" fillId="32" borderId="71" xfId="0" applyNumberFormat="1" applyFont="1" applyFill="1" applyBorder="1" applyAlignment="1">
      <alignment horizontal="right" indent="1"/>
    </xf>
    <xf numFmtId="3" fontId="28" fillId="21" borderId="71" xfId="0" applyNumberFormat="1" applyFont="1" applyFill="1" applyBorder="1" applyAlignment="1">
      <alignment horizontal="right" indent="1"/>
    </xf>
    <xf numFmtId="3" fontId="28" fillId="32" borderId="69" xfId="0" applyNumberFormat="1" applyFont="1" applyFill="1" applyBorder="1" applyAlignment="1">
      <alignment horizontal="right" indent="1"/>
    </xf>
    <xf numFmtId="3" fontId="2" fillId="21" borderId="73" xfId="0" applyNumberFormat="1" applyFont="1" applyFill="1" applyBorder="1" applyAlignment="1">
      <alignment horizontal="right" indent="1"/>
    </xf>
    <xf numFmtId="3" fontId="2" fillId="21" borderId="69" xfId="0" applyNumberFormat="1" applyFont="1" applyFill="1" applyBorder="1" applyAlignment="1">
      <alignment horizontal="right" indent="1"/>
    </xf>
    <xf numFmtId="3" fontId="28" fillId="21" borderId="69" xfId="0" applyNumberFormat="1" applyFont="1" applyFill="1" applyBorder="1" applyAlignment="1">
      <alignment horizontal="right" indent="1"/>
    </xf>
    <xf numFmtId="3" fontId="2" fillId="32" borderId="73" xfId="0" applyNumberFormat="1" applyFont="1" applyFill="1" applyBorder="1" applyAlignment="1">
      <alignment horizontal="right" indent="1"/>
    </xf>
    <xf numFmtId="3" fontId="2" fillId="32" borderId="69" xfId="0" applyNumberFormat="1" applyFont="1" applyFill="1" applyBorder="1" applyAlignment="1">
      <alignment horizontal="right" indent="1"/>
    </xf>
    <xf numFmtId="0" fontId="41" fillId="0" borderId="0" xfId="2" applyNumberFormat="1" applyBorder="1" applyProtection="1"/>
    <xf numFmtId="1" fontId="2" fillId="32" borderId="73" xfId="0" applyNumberFormat="1" applyFont="1" applyFill="1" applyBorder="1" applyAlignment="1">
      <alignment horizontal="left" indent="1"/>
    </xf>
    <xf numFmtId="1" fontId="2" fillId="32" borderId="73" xfId="0" applyNumberFormat="1" applyFont="1" applyFill="1" applyBorder="1" applyAlignment="1">
      <alignment horizontal="right" indent="1"/>
    </xf>
    <xf numFmtId="1" fontId="2" fillId="21" borderId="73" xfId="0" applyNumberFormat="1" applyFont="1" applyFill="1" applyBorder="1" applyAlignment="1">
      <alignment horizontal="left" indent="1"/>
    </xf>
    <xf numFmtId="3" fontId="2" fillId="32" borderId="73" xfId="0" applyNumberFormat="1" applyFont="1" applyFill="1" applyBorder="1" applyAlignment="1">
      <alignment horizontal="left" vertical="center" indent="1"/>
    </xf>
    <xf numFmtId="3" fontId="2" fillId="21" borderId="68" xfId="0" applyNumberFormat="1" applyFont="1" applyFill="1" applyBorder="1" applyAlignment="1">
      <alignment horizontal="right" indent="1"/>
    </xf>
    <xf numFmtId="3" fontId="2" fillId="32" borderId="68" xfId="0" applyNumberFormat="1" applyFont="1" applyFill="1" applyBorder="1" applyAlignment="1">
      <alignment horizontal="right" indent="1"/>
    </xf>
    <xf numFmtId="170" fontId="33" fillId="35" borderId="73" xfId="3" applyNumberFormat="1" applyFont="1" applyFill="1" applyBorder="1" applyAlignment="1" applyProtection="1">
      <alignment horizontal="right" indent="1"/>
    </xf>
    <xf numFmtId="3" fontId="34" fillId="21" borderId="73" xfId="0" applyNumberFormat="1" applyFont="1" applyFill="1" applyBorder="1" applyAlignment="1">
      <alignment horizontal="left" indent="1"/>
    </xf>
    <xf numFmtId="3" fontId="34" fillId="21" borderId="73" xfId="0" applyNumberFormat="1" applyFont="1" applyFill="1" applyBorder="1" applyAlignment="1">
      <alignment horizontal="right" indent="1"/>
    </xf>
    <xf numFmtId="3" fontId="34" fillId="21" borderId="71" xfId="0" applyNumberFormat="1" applyFont="1" applyFill="1" applyBorder="1" applyAlignment="1">
      <alignment horizontal="right" indent="1"/>
    </xf>
    <xf numFmtId="3" fontId="34" fillId="21" borderId="72" xfId="0" applyNumberFormat="1" applyFont="1" applyFill="1" applyBorder="1" applyAlignment="1">
      <alignment horizontal="left" indent="1"/>
    </xf>
    <xf numFmtId="0" fontId="35" fillId="0" borderId="0" xfId="0" applyFont="1"/>
    <xf numFmtId="3" fontId="35" fillId="0" borderId="0" xfId="0" applyNumberFormat="1" applyFont="1"/>
    <xf numFmtId="3" fontId="2" fillId="32" borderId="80" xfId="0" applyNumberFormat="1" applyFont="1" applyFill="1" applyBorder="1" applyAlignment="1">
      <alignment horizontal="right" indent="1"/>
    </xf>
    <xf numFmtId="3" fontId="2" fillId="32" borderId="74" xfId="0" applyNumberFormat="1" applyFont="1" applyFill="1" applyBorder="1" applyAlignment="1">
      <alignment horizontal="right" indent="1"/>
    </xf>
    <xf numFmtId="3" fontId="2" fillId="32" borderId="81" xfId="0" applyNumberFormat="1" applyFont="1" applyFill="1" applyBorder="1" applyAlignment="1">
      <alignment horizontal="right" indent="1"/>
    </xf>
    <xf numFmtId="3" fontId="2" fillId="32" borderId="0" xfId="0" applyNumberFormat="1" applyFont="1" applyFill="1" applyAlignment="1">
      <alignment horizontal="right" indent="1"/>
    </xf>
    <xf numFmtId="3" fontId="2" fillId="32" borderId="80" xfId="0" applyNumberFormat="1" applyFont="1" applyFill="1" applyBorder="1" applyAlignment="1">
      <alignment horizontal="left" indent="1"/>
    </xf>
    <xf numFmtId="3" fontId="28" fillId="21" borderId="8" xfId="0" applyNumberFormat="1" applyFont="1" applyFill="1" applyBorder="1" applyAlignment="1">
      <alignment horizontal="right" indent="1"/>
    </xf>
    <xf numFmtId="3" fontId="28" fillId="21" borderId="6" xfId="0" applyNumberFormat="1" applyFont="1" applyFill="1" applyBorder="1" applyAlignment="1">
      <alignment horizontal="right" indent="1"/>
    </xf>
    <xf numFmtId="3" fontId="28" fillId="21" borderId="30" xfId="0" applyNumberFormat="1" applyFont="1" applyFill="1" applyBorder="1" applyAlignment="1">
      <alignment horizontal="right" indent="1"/>
    </xf>
    <xf numFmtId="3" fontId="28" fillId="21" borderId="31" xfId="0" applyNumberFormat="1" applyFont="1" applyFill="1" applyBorder="1" applyAlignment="1">
      <alignment horizontal="right" indent="1"/>
    </xf>
    <xf numFmtId="3" fontId="28" fillId="21" borderId="8" xfId="0" applyNumberFormat="1" applyFont="1" applyFill="1" applyBorder="1" applyAlignment="1">
      <alignment horizontal="left" indent="1"/>
    </xf>
    <xf numFmtId="3" fontId="2" fillId="32" borderId="70" xfId="0" applyNumberFormat="1" applyFont="1" applyFill="1" applyBorder="1" applyAlignment="1">
      <alignment horizontal="right" indent="1"/>
    </xf>
    <xf numFmtId="3" fontId="2" fillId="32" borderId="66" xfId="0" applyNumberFormat="1" applyFont="1" applyFill="1" applyBorder="1" applyAlignment="1">
      <alignment horizontal="right" indent="1"/>
    </xf>
    <xf numFmtId="3" fontId="2" fillId="21" borderId="72" xfId="0" applyNumberFormat="1" applyFont="1" applyFill="1" applyBorder="1" applyAlignment="1">
      <alignment horizontal="left" indent="1"/>
    </xf>
    <xf numFmtId="3" fontId="28" fillId="21" borderId="9" xfId="0" applyNumberFormat="1" applyFont="1" applyFill="1" applyBorder="1" applyAlignment="1">
      <alignment horizontal="right" indent="1"/>
    </xf>
    <xf numFmtId="166" fontId="41" fillId="0" borderId="0" xfId="2" applyBorder="1" applyAlignment="1" applyProtection="1">
      <alignment horizontal="center"/>
    </xf>
    <xf numFmtId="3" fontId="0" fillId="0" borderId="23" xfId="0" applyNumberFormat="1" applyBorder="1" applyAlignment="1">
      <alignment horizontal="right"/>
    </xf>
    <xf numFmtId="3" fontId="7" fillId="0" borderId="0" xfId="0" applyNumberFormat="1" applyFont="1" applyAlignment="1">
      <alignment horizontal="left" indent="1"/>
    </xf>
    <xf numFmtId="170" fontId="7" fillId="0" borderId="0" xfId="3" applyNumberFormat="1" applyFont="1" applyBorder="1" applyAlignment="1" applyProtection="1">
      <alignment horizontal="right" indent="1"/>
    </xf>
    <xf numFmtId="3" fontId="0" fillId="0" borderId="0" xfId="0" applyNumberFormat="1" applyAlignment="1">
      <alignment horizontal="right"/>
    </xf>
    <xf numFmtId="178" fontId="10" fillId="34" borderId="58" xfId="0" applyNumberFormat="1" applyFont="1" applyFill="1" applyBorder="1" applyAlignment="1">
      <alignment horizontal="center" vertical="center"/>
    </xf>
    <xf numFmtId="178" fontId="10" fillId="34" borderId="21" xfId="0" applyNumberFormat="1" applyFont="1" applyFill="1" applyBorder="1" applyAlignment="1">
      <alignment horizontal="center" vertical="center"/>
    </xf>
    <xf numFmtId="164" fontId="31" fillId="17" borderId="70" xfId="0" applyNumberFormat="1" applyFont="1" applyFill="1" applyBorder="1" applyAlignment="1">
      <alignment horizontal="center"/>
    </xf>
    <xf numFmtId="164" fontId="31" fillId="17" borderId="66" xfId="0" applyNumberFormat="1" applyFont="1" applyFill="1" applyBorder="1" applyAlignment="1">
      <alignment horizontal="center"/>
    </xf>
    <xf numFmtId="3" fontId="28" fillId="17" borderId="73" xfId="0" applyNumberFormat="1" applyFont="1" applyFill="1" applyBorder="1" applyAlignment="1">
      <alignment horizontal="right" indent="1"/>
    </xf>
    <xf numFmtId="3" fontId="28" fillId="17" borderId="71" xfId="0" applyNumberFormat="1" applyFont="1" applyFill="1" applyBorder="1" applyAlignment="1">
      <alignment horizontal="right" indent="1"/>
    </xf>
    <xf numFmtId="3" fontId="2" fillId="17" borderId="71" xfId="0" applyNumberFormat="1" applyFont="1" applyFill="1" applyBorder="1" applyAlignment="1">
      <alignment horizontal="right" indent="1"/>
    </xf>
    <xf numFmtId="3" fontId="2" fillId="17" borderId="73" xfId="0" applyNumberFormat="1" applyFont="1" applyFill="1" applyBorder="1" applyAlignment="1">
      <alignment horizontal="right" indent="1"/>
    </xf>
    <xf numFmtId="1" fontId="2" fillId="17" borderId="73" xfId="0" applyNumberFormat="1" applyFont="1" applyFill="1" applyBorder="1" applyAlignment="1">
      <alignment horizontal="right" indent="1"/>
    </xf>
    <xf numFmtId="170" fontId="33" fillId="17" borderId="73" xfId="3" applyNumberFormat="1" applyFont="1" applyFill="1" applyBorder="1" applyAlignment="1" applyProtection="1">
      <alignment horizontal="right" indent="1"/>
    </xf>
    <xf numFmtId="3" fontId="34" fillId="17" borderId="73" xfId="0" applyNumberFormat="1" applyFont="1" applyFill="1" applyBorder="1" applyAlignment="1">
      <alignment horizontal="right" indent="1"/>
    </xf>
    <xf numFmtId="3" fontId="34" fillId="17" borderId="71" xfId="0" applyNumberFormat="1" applyFont="1" applyFill="1" applyBorder="1" applyAlignment="1">
      <alignment horizontal="right" indent="1"/>
    </xf>
    <xf numFmtId="3" fontId="2" fillId="17" borderId="74" xfId="0" applyNumberFormat="1" applyFont="1" applyFill="1" applyBorder="1" applyAlignment="1">
      <alignment horizontal="right" indent="1"/>
    </xf>
    <xf numFmtId="3" fontId="2" fillId="17" borderId="81" xfId="0" applyNumberFormat="1" applyFont="1" applyFill="1" applyBorder="1" applyAlignment="1">
      <alignment horizontal="right" indent="1"/>
    </xf>
    <xf numFmtId="3" fontId="28" fillId="17" borderId="6" xfId="0" applyNumberFormat="1" applyFont="1" applyFill="1" applyBorder="1" applyAlignment="1">
      <alignment horizontal="right" indent="1"/>
    </xf>
    <xf numFmtId="3" fontId="28" fillId="17" borderId="30" xfId="0" applyNumberFormat="1" applyFont="1" applyFill="1" applyBorder="1" applyAlignment="1">
      <alignment horizontal="right" indent="1"/>
    </xf>
    <xf numFmtId="3" fontId="2" fillId="32" borderId="70" xfId="0" applyNumberFormat="1" applyFont="1" applyFill="1" applyBorder="1" applyAlignment="1">
      <alignment horizontal="left" indent="1"/>
    </xf>
    <xf numFmtId="3" fontId="2" fillId="17" borderId="70" xfId="0" applyNumberFormat="1" applyFont="1" applyFill="1" applyBorder="1" applyAlignment="1">
      <alignment horizontal="right" indent="1"/>
    </xf>
    <xf numFmtId="3" fontId="2" fillId="17" borderId="66" xfId="0" applyNumberFormat="1" applyFont="1" applyFill="1" applyBorder="1" applyAlignment="1">
      <alignment horizontal="right" indent="1"/>
    </xf>
    <xf numFmtId="3" fontId="28" fillId="17" borderId="9" xfId="0" applyNumberFormat="1" applyFont="1" applyFill="1" applyBorder="1" applyAlignment="1">
      <alignment horizontal="right" indent="1"/>
    </xf>
    <xf numFmtId="3" fontId="3" fillId="0" borderId="0" xfId="13" applyNumberFormat="1" applyBorder="1" applyProtection="1"/>
    <xf numFmtId="2" fontId="29" fillId="0" borderId="3" xfId="0" applyNumberFormat="1" applyFont="1" applyBorder="1" applyAlignment="1">
      <alignment vertical="center"/>
    </xf>
    <xf numFmtId="3" fontId="7" fillId="0" borderId="4" xfId="0" applyNumberFormat="1" applyFont="1" applyBorder="1"/>
    <xf numFmtId="3" fontId="0" fillId="0" borderId="4" xfId="0" applyNumberFormat="1" applyBorder="1"/>
    <xf numFmtId="3" fontId="5" fillId="0" borderId="3" xfId="0" applyNumberFormat="1" applyFont="1" applyBorder="1" applyAlignment="1">
      <alignment horizontal="right"/>
    </xf>
    <xf numFmtId="1" fontId="5" fillId="0" borderId="4" xfId="0" applyNumberFormat="1" applyFont="1" applyBorder="1"/>
    <xf numFmtId="3" fontId="0" fillId="0" borderId="5" xfId="0" applyNumberFormat="1" applyBorder="1"/>
    <xf numFmtId="3" fontId="5" fillId="0" borderId="6" xfId="0" applyNumberFormat="1" applyFont="1" applyBorder="1"/>
    <xf numFmtId="3" fontId="7" fillId="0" borderId="0" xfId="0" applyNumberFormat="1" applyFont="1" applyAlignment="1">
      <alignment horizontal="left"/>
    </xf>
    <xf numFmtId="0" fontId="20" fillId="0" borderId="6" xfId="0" applyFont="1" applyBorder="1" applyAlignment="1">
      <alignment horizontal="right"/>
    </xf>
    <xf numFmtId="3" fontId="30" fillId="10" borderId="8" xfId="0" applyNumberFormat="1" applyFont="1" applyFill="1" applyBorder="1" applyAlignment="1">
      <alignment horizontal="center" vertical="center" wrapText="1"/>
    </xf>
    <xf numFmtId="178" fontId="10" fillId="34" borderId="82" xfId="0" applyNumberFormat="1" applyFont="1" applyFill="1" applyBorder="1" applyAlignment="1">
      <alignment horizontal="center" vertical="center"/>
    </xf>
    <xf numFmtId="164" fontId="31" fillId="21" borderId="83" xfId="0" applyNumberFormat="1" applyFont="1" applyFill="1" applyBorder="1" applyAlignment="1">
      <alignment horizontal="center"/>
    </xf>
    <xf numFmtId="164" fontId="31" fillId="21" borderId="84" xfId="0" applyNumberFormat="1" applyFont="1" applyFill="1" applyBorder="1" applyAlignment="1">
      <alignment horizontal="center"/>
    </xf>
    <xf numFmtId="3" fontId="28" fillId="32" borderId="85" xfId="0" applyNumberFormat="1" applyFont="1" applyFill="1" applyBorder="1" applyAlignment="1">
      <alignment horizontal="left" indent="1"/>
    </xf>
    <xf numFmtId="3" fontId="28" fillId="32" borderId="68" xfId="0" applyNumberFormat="1" applyFont="1" applyFill="1" applyBorder="1" applyAlignment="1">
      <alignment horizontal="right" indent="1"/>
    </xf>
    <xf numFmtId="3" fontId="2" fillId="21" borderId="85" xfId="0" applyNumberFormat="1" applyFont="1" applyFill="1" applyBorder="1" applyAlignment="1">
      <alignment horizontal="left" indent="1"/>
    </xf>
    <xf numFmtId="3" fontId="2" fillId="32" borderId="85" xfId="0" applyNumberFormat="1" applyFont="1" applyFill="1" applyBorder="1" applyAlignment="1">
      <alignment horizontal="left" indent="1"/>
    </xf>
    <xf numFmtId="3" fontId="28" fillId="21" borderId="85" xfId="0" applyNumberFormat="1" applyFont="1" applyFill="1" applyBorder="1" applyAlignment="1">
      <alignment horizontal="left" indent="1"/>
    </xf>
    <xf numFmtId="3" fontId="28" fillId="21" borderId="68" xfId="0" applyNumberFormat="1" applyFont="1" applyFill="1" applyBorder="1" applyAlignment="1">
      <alignment horizontal="right" indent="1"/>
    </xf>
    <xf numFmtId="164" fontId="33" fillId="21" borderId="73" xfId="3" applyNumberFormat="1" applyFont="1" applyFill="1" applyBorder="1" applyAlignment="1" applyProtection="1">
      <alignment horizontal="right" indent="1"/>
    </xf>
    <xf numFmtId="179" fontId="0" fillId="0" borderId="0" xfId="0" applyNumberFormat="1"/>
    <xf numFmtId="1" fontId="2" fillId="32" borderId="85" xfId="0" applyNumberFormat="1" applyFont="1" applyFill="1" applyBorder="1" applyAlignment="1">
      <alignment horizontal="left" indent="1"/>
    </xf>
    <xf numFmtId="1" fontId="2" fillId="32" borderId="71" xfId="0" applyNumberFormat="1" applyFont="1" applyFill="1" applyBorder="1" applyAlignment="1">
      <alignment horizontal="right" indent="1"/>
    </xf>
    <xf numFmtId="1" fontId="2" fillId="21" borderId="85" xfId="0" applyNumberFormat="1" applyFont="1" applyFill="1" applyBorder="1" applyAlignment="1">
      <alignment horizontal="left" indent="1"/>
    </xf>
    <xf numFmtId="3" fontId="2" fillId="32" borderId="73" xfId="0" applyNumberFormat="1" applyFont="1" applyFill="1" applyBorder="1" applyAlignment="1">
      <alignment horizontal="left" vertical="center" wrapText="1" indent="1"/>
    </xf>
    <xf numFmtId="3" fontId="34" fillId="21" borderId="85" xfId="0" applyNumberFormat="1" applyFont="1" applyFill="1" applyBorder="1" applyAlignment="1">
      <alignment horizontal="left" indent="1"/>
    </xf>
    <xf numFmtId="3" fontId="34" fillId="21" borderId="68" xfId="0" applyNumberFormat="1" applyFont="1" applyFill="1" applyBorder="1" applyAlignment="1">
      <alignment horizontal="right" indent="1"/>
    </xf>
    <xf numFmtId="3" fontId="2" fillId="32" borderId="6" xfId="0" applyNumberFormat="1" applyFont="1" applyFill="1" applyBorder="1" applyAlignment="1">
      <alignment horizontal="left" indent="1"/>
    </xf>
    <xf numFmtId="3" fontId="2" fillId="32" borderId="86" xfId="0" applyNumberFormat="1" applyFont="1" applyFill="1" applyBorder="1" applyAlignment="1">
      <alignment horizontal="right" indent="1"/>
    </xf>
    <xf numFmtId="3" fontId="28" fillId="21" borderId="33" xfId="0" applyNumberFormat="1" applyFont="1" applyFill="1" applyBorder="1" applyAlignment="1">
      <alignment horizontal="left" indent="1"/>
    </xf>
    <xf numFmtId="3" fontId="2" fillId="32" borderId="83" xfId="0" applyNumberFormat="1" applyFont="1" applyFill="1" applyBorder="1" applyAlignment="1">
      <alignment horizontal="left" indent="1"/>
    </xf>
    <xf numFmtId="3" fontId="2" fillId="32" borderId="84" xfId="0" applyNumberFormat="1" applyFont="1" applyFill="1" applyBorder="1" applyAlignment="1">
      <alignment horizontal="right" indent="1"/>
    </xf>
    <xf numFmtId="164" fontId="0" fillId="0" borderId="0" xfId="0" applyNumberFormat="1" applyAlignment="1">
      <alignment horizontal="center"/>
    </xf>
    <xf numFmtId="3" fontId="5" fillId="0" borderId="0" xfId="0" applyNumberFormat="1" applyFont="1" applyAlignment="1">
      <alignment horizontal="right"/>
    </xf>
    <xf numFmtId="178" fontId="10" fillId="34" borderId="82" xfId="0" applyNumberFormat="1" applyFont="1" applyFill="1" applyBorder="1" applyAlignment="1">
      <alignment horizontal="center" vertical="center" wrapText="1"/>
    </xf>
    <xf numFmtId="178" fontId="10" fillId="34" borderId="21" xfId="0" applyNumberFormat="1" applyFont="1" applyFill="1" applyBorder="1" applyAlignment="1">
      <alignment horizontal="center" vertical="center" wrapText="1"/>
    </xf>
    <xf numFmtId="178" fontId="10" fillId="34" borderId="49" xfId="0" applyNumberFormat="1" applyFont="1" applyFill="1" applyBorder="1" applyAlignment="1">
      <alignment horizontal="center" vertical="center" wrapText="1"/>
    </xf>
    <xf numFmtId="178" fontId="10" fillId="34" borderId="5" xfId="0" applyNumberFormat="1" applyFont="1" applyFill="1" applyBorder="1" applyAlignment="1">
      <alignment horizontal="center" vertical="center" wrapText="1"/>
    </xf>
    <xf numFmtId="164" fontId="31" fillId="21" borderId="67" xfId="0" applyNumberFormat="1" applyFont="1" applyFill="1" applyBorder="1" applyAlignment="1">
      <alignment horizontal="center"/>
    </xf>
    <xf numFmtId="3" fontId="2" fillId="32" borderId="72" xfId="0" applyNumberFormat="1" applyFont="1" applyFill="1" applyBorder="1" applyAlignment="1">
      <alignment horizontal="left" indent="1"/>
    </xf>
    <xf numFmtId="3" fontId="28" fillId="21" borderId="72" xfId="0" applyNumberFormat="1" applyFont="1" applyFill="1" applyBorder="1" applyAlignment="1">
      <alignment horizontal="left" indent="1"/>
    </xf>
    <xf numFmtId="3" fontId="28" fillId="32" borderId="72" xfId="0" applyNumberFormat="1" applyFont="1" applyFill="1" applyBorder="1" applyAlignment="1">
      <alignment horizontal="left" indent="1"/>
    </xf>
    <xf numFmtId="1" fontId="2" fillId="32" borderId="68" xfId="0" applyNumberFormat="1" applyFont="1" applyFill="1" applyBorder="1" applyAlignment="1">
      <alignment horizontal="right" indent="1"/>
    </xf>
    <xf numFmtId="1" fontId="2" fillId="32" borderId="72" xfId="0" applyNumberFormat="1" applyFont="1" applyFill="1" applyBorder="1" applyAlignment="1">
      <alignment horizontal="left" indent="1"/>
    </xf>
    <xf numFmtId="1" fontId="2" fillId="21" borderId="73" xfId="0" applyNumberFormat="1" applyFont="1" applyFill="1" applyBorder="1" applyAlignment="1">
      <alignment horizontal="right" indent="1"/>
    </xf>
    <xf numFmtId="1" fontId="2" fillId="21" borderId="68" xfId="0" applyNumberFormat="1" applyFont="1" applyFill="1" applyBorder="1" applyAlignment="1">
      <alignment horizontal="right" indent="1"/>
    </xf>
    <xf numFmtId="1" fontId="2" fillId="21" borderId="71" xfId="0" applyNumberFormat="1" applyFont="1" applyFill="1" applyBorder="1" applyAlignment="1">
      <alignment horizontal="right" indent="1"/>
    </xf>
    <xf numFmtId="1" fontId="2" fillId="21" borderId="72" xfId="0" applyNumberFormat="1" applyFont="1" applyFill="1" applyBorder="1" applyAlignment="1">
      <alignment horizontal="left" indent="1"/>
    </xf>
    <xf numFmtId="3" fontId="2" fillId="32" borderId="7" xfId="0" applyNumberFormat="1" applyFont="1" applyFill="1" applyBorder="1" applyAlignment="1">
      <alignment horizontal="left" indent="1"/>
    </xf>
    <xf numFmtId="3" fontId="28" fillId="21" borderId="32" xfId="0" applyNumberFormat="1" applyFont="1" applyFill="1" applyBorder="1" applyAlignment="1">
      <alignment horizontal="left" indent="1"/>
    </xf>
    <xf numFmtId="0" fontId="29" fillId="0" borderId="0" xfId="0" applyFont="1"/>
    <xf numFmtId="0" fontId="0" fillId="0" borderId="0" xfId="0" applyAlignment="1">
      <alignment horizontal="center" vertical="center"/>
    </xf>
    <xf numFmtId="180" fontId="7" fillId="26" borderId="0" xfId="0" applyNumberFormat="1" applyFont="1" applyFill="1"/>
    <xf numFmtId="49" fontId="7" fillId="26" borderId="0" xfId="0" applyNumberFormat="1" applyFont="1" applyFill="1"/>
    <xf numFmtId="40" fontId="0" fillId="0" borderId="14" xfId="0" applyNumberFormat="1" applyBorder="1"/>
    <xf numFmtId="40" fontId="0" fillId="0" borderId="23" xfId="0" applyNumberFormat="1" applyBorder="1"/>
    <xf numFmtId="40" fontId="0" fillId="0" borderId="40" xfId="0" applyNumberFormat="1" applyBorder="1"/>
    <xf numFmtId="40" fontId="0" fillId="0" borderId="15" xfId="0" applyNumberFormat="1" applyBorder="1"/>
    <xf numFmtId="4" fontId="0" fillId="4" borderId="23" xfId="0" applyNumberFormat="1" applyFill="1" applyBorder="1"/>
    <xf numFmtId="4" fontId="0" fillId="4" borderId="15" xfId="0" applyNumberFormat="1" applyFill="1" applyBorder="1"/>
    <xf numFmtId="164" fontId="0" fillId="4" borderId="15" xfId="0" applyNumberFormat="1" applyFill="1" applyBorder="1"/>
    <xf numFmtId="40" fontId="0" fillId="0" borderId="47" xfId="0" applyNumberFormat="1" applyBorder="1"/>
    <xf numFmtId="40" fontId="0" fillId="0" borderId="25" xfId="0" applyNumberFormat="1" applyBorder="1"/>
    <xf numFmtId="0" fontId="0" fillId="0" borderId="25" xfId="0" applyBorder="1"/>
    <xf numFmtId="0" fontId="0" fillId="0" borderId="24" xfId="0" applyBorder="1"/>
    <xf numFmtId="0" fontId="0" fillId="0" borderId="15" xfId="0" applyBorder="1"/>
    <xf numFmtId="0" fontId="7" fillId="36" borderId="12" xfId="0" applyFont="1" applyFill="1" applyBorder="1"/>
    <xf numFmtId="0" fontId="7" fillId="36" borderId="13" xfId="0" applyFont="1" applyFill="1" applyBorder="1"/>
    <xf numFmtId="40" fontId="7" fillId="36" borderId="23" xfId="0" applyNumberFormat="1" applyFont="1" applyFill="1" applyBorder="1"/>
    <xf numFmtId="40" fontId="7" fillId="36" borderId="14" xfId="0" applyNumberFormat="1" applyFont="1" applyFill="1" applyBorder="1"/>
    <xf numFmtId="40" fontId="7" fillId="36" borderId="15" xfId="0" applyNumberFormat="1" applyFont="1" applyFill="1" applyBorder="1"/>
    <xf numFmtId="0" fontId="7" fillId="36" borderId="18" xfId="0" applyFont="1" applyFill="1" applyBorder="1"/>
    <xf numFmtId="4" fontId="7" fillId="36" borderId="19" xfId="0" applyNumberFormat="1" applyFont="1" applyFill="1" applyBorder="1"/>
    <xf numFmtId="40" fontId="7" fillId="36" borderId="18" xfId="0" applyNumberFormat="1" applyFont="1" applyFill="1" applyBorder="1"/>
    <xf numFmtId="40" fontId="7" fillId="36" borderId="44" xfId="0" applyNumberFormat="1" applyFont="1" applyFill="1" applyBorder="1"/>
    <xf numFmtId="40" fontId="0" fillId="0" borderId="6" xfId="0" applyNumberFormat="1" applyBorder="1"/>
    <xf numFmtId="40" fontId="0" fillId="0" borderId="0" xfId="0" applyNumberFormat="1"/>
    <xf numFmtId="40" fontId="0" fillId="0" borderId="7" xfId="0" applyNumberFormat="1" applyBorder="1"/>
    <xf numFmtId="4" fontId="0" fillId="0" borderId="7" xfId="0" applyNumberFormat="1" applyBorder="1"/>
    <xf numFmtId="4" fontId="0" fillId="4" borderId="47" xfId="0" applyNumberFormat="1" applyFill="1" applyBorder="1"/>
    <xf numFmtId="4" fontId="0" fillId="0" borderId="38" xfId="0" applyNumberFormat="1" applyBorder="1"/>
    <xf numFmtId="0" fontId="7" fillId="36" borderId="14" xfId="0" applyFont="1" applyFill="1" applyBorder="1"/>
    <xf numFmtId="0" fontId="7" fillId="36" borderId="15" xfId="0" applyFont="1" applyFill="1" applyBorder="1"/>
    <xf numFmtId="40" fontId="7" fillId="36" borderId="47" xfId="0" applyNumberFormat="1" applyFont="1" applyFill="1" applyBorder="1"/>
    <xf numFmtId="40" fontId="7" fillId="36" borderId="43" xfId="0" applyNumberFormat="1" applyFont="1" applyFill="1" applyBorder="1"/>
    <xf numFmtId="40" fontId="7" fillId="36" borderId="19" xfId="0" applyNumberFormat="1" applyFont="1" applyFill="1" applyBorder="1"/>
    <xf numFmtId="0" fontId="7" fillId="21" borderId="23" xfId="0" applyFont="1" applyFill="1" applyBorder="1" applyAlignment="1">
      <alignment horizontal="center" vertical="center"/>
    </xf>
    <xf numFmtId="0" fontId="7" fillId="21" borderId="40" xfId="0" applyFont="1" applyFill="1" applyBorder="1" applyAlignment="1">
      <alignment horizontal="center" vertical="center"/>
    </xf>
    <xf numFmtId="0" fontId="7" fillId="21" borderId="12" xfId="0" applyFont="1" applyFill="1" applyBorder="1" applyAlignment="1">
      <alignment horizontal="center" vertical="center" wrapText="1"/>
    </xf>
    <xf numFmtId="0" fontId="7" fillId="21" borderId="27" xfId="0" applyFont="1" applyFill="1" applyBorder="1" applyAlignment="1">
      <alignment horizontal="center" vertical="center" wrapText="1"/>
    </xf>
    <xf numFmtId="0" fontId="7" fillId="21" borderId="13" xfId="0" applyFont="1" applyFill="1" applyBorder="1" applyAlignment="1">
      <alignment horizontal="center" vertical="center" wrapText="1"/>
    </xf>
    <xf numFmtId="0" fontId="7" fillId="21" borderId="23" xfId="0" applyFont="1" applyFill="1" applyBorder="1"/>
    <xf numFmtId="14" fontId="0" fillId="21" borderId="14" xfId="0" applyNumberFormat="1" applyFill="1" applyBorder="1"/>
    <xf numFmtId="14" fontId="0" fillId="21" borderId="23" xfId="0" applyNumberFormat="1" applyFill="1" applyBorder="1"/>
    <xf numFmtId="14" fontId="0" fillId="21" borderId="15" xfId="0" applyNumberFormat="1" applyFill="1" applyBorder="1"/>
    <xf numFmtId="0" fontId="0" fillId="21" borderId="23" xfId="0" applyFill="1" applyBorder="1"/>
    <xf numFmtId="4" fontId="0" fillId="25" borderId="23" xfId="0" applyNumberFormat="1" applyFill="1" applyBorder="1"/>
    <xf numFmtId="40" fontId="0" fillId="21" borderId="14" xfId="0" applyNumberFormat="1" applyFill="1" applyBorder="1"/>
    <xf numFmtId="40" fontId="0" fillId="21" borderId="23" xfId="0" applyNumberFormat="1" applyFill="1" applyBorder="1"/>
    <xf numFmtId="40" fontId="0" fillId="21" borderId="15" xfId="0" applyNumberFormat="1" applyFill="1" applyBorder="1"/>
    <xf numFmtId="4" fontId="0" fillId="25" borderId="0" xfId="0" applyNumberFormat="1" applyFill="1"/>
    <xf numFmtId="164" fontId="0" fillId="25" borderId="23" xfId="0" applyNumberFormat="1" applyFill="1" applyBorder="1"/>
    <xf numFmtId="180" fontId="0" fillId="26" borderId="0" xfId="0" applyNumberFormat="1" applyFill="1"/>
    <xf numFmtId="49" fontId="0" fillId="26" borderId="0" xfId="0" applyNumberFormat="1" applyFill="1"/>
    <xf numFmtId="40" fontId="0" fillId="26" borderId="6" xfId="0" applyNumberFormat="1" applyFill="1" applyBorder="1"/>
    <xf numFmtId="40" fontId="0" fillId="26" borderId="0" xfId="0" applyNumberFormat="1" applyFill="1"/>
    <xf numFmtId="40" fontId="0" fillId="26" borderId="7" xfId="0" applyNumberFormat="1" applyFill="1" applyBorder="1"/>
    <xf numFmtId="0" fontId="7" fillId="5" borderId="12" xfId="0" applyFont="1" applyFill="1" applyBorder="1"/>
    <xf numFmtId="0" fontId="7" fillId="8" borderId="27" xfId="0" applyFont="1" applyFill="1" applyBorder="1"/>
    <xf numFmtId="4" fontId="7" fillId="5" borderId="12" xfId="0" applyNumberFormat="1" applyFont="1" applyFill="1" applyBorder="1"/>
    <xf numFmtId="0" fontId="7" fillId="5" borderId="18" xfId="0" applyFont="1" applyFill="1" applyBorder="1"/>
    <xf numFmtId="4" fontId="7" fillId="8" borderId="18" xfId="0" applyNumberFormat="1" applyFont="1" applyFill="1" applyBorder="1"/>
    <xf numFmtId="4" fontId="7" fillId="5" borderId="18" xfId="0" applyNumberFormat="1" applyFont="1" applyFill="1" applyBorder="1"/>
    <xf numFmtId="0" fontId="0" fillId="0" borderId="38" xfId="0" applyBorder="1"/>
    <xf numFmtId="169" fontId="0" fillId="0" borderId="13" xfId="0" applyNumberFormat="1" applyBorder="1"/>
    <xf numFmtId="4" fontId="0" fillId="0" borderId="47" xfId="0" applyNumberFormat="1" applyBorder="1"/>
    <xf numFmtId="4" fontId="0" fillId="0" borderId="15" xfId="0" applyNumberFormat="1" applyBorder="1"/>
    <xf numFmtId="4" fontId="0" fillId="0" borderId="14" xfId="0" applyNumberFormat="1" applyBorder="1"/>
    <xf numFmtId="164" fontId="0" fillId="0" borderId="15" xfId="0" applyNumberFormat="1" applyBorder="1"/>
    <xf numFmtId="0" fontId="0" fillId="0" borderId="47" xfId="0" applyBorder="1"/>
    <xf numFmtId="0" fontId="0" fillId="0" borderId="23" xfId="0" applyBorder="1" applyAlignment="1" applyProtection="1">
      <alignment horizontal="left"/>
      <protection locked="0"/>
    </xf>
    <xf numFmtId="4" fontId="0" fillId="0" borderId="45" xfId="0" applyNumberFormat="1" applyBorder="1"/>
    <xf numFmtId="4" fontId="0" fillId="0" borderId="24" xfId="0" applyNumberFormat="1" applyBorder="1"/>
    <xf numFmtId="4" fontId="0" fillId="0" borderId="17" xfId="0" applyNumberFormat="1" applyBorder="1"/>
    <xf numFmtId="4" fontId="0" fillId="0" borderId="16" xfId="0" applyNumberFormat="1" applyBorder="1"/>
    <xf numFmtId="4" fontId="0" fillId="0" borderId="18" xfId="0" applyNumberFormat="1" applyBorder="1"/>
    <xf numFmtId="4" fontId="0" fillId="0" borderId="44" xfId="0" applyNumberFormat="1" applyBorder="1"/>
    <xf numFmtId="4" fontId="0" fillId="0" borderId="19" xfId="0" applyNumberFormat="1" applyBorder="1"/>
    <xf numFmtId="0" fontId="7" fillId="36" borderId="27" xfId="0" applyFont="1" applyFill="1" applyBorder="1"/>
    <xf numFmtId="4" fontId="7" fillId="36" borderId="14" xfId="0" applyNumberFormat="1" applyFont="1" applyFill="1" applyBorder="1"/>
    <xf numFmtId="4" fontId="7" fillId="36" borderId="23" xfId="0" applyNumberFormat="1" applyFont="1" applyFill="1" applyBorder="1"/>
    <xf numFmtId="4" fontId="7" fillId="36" borderId="15" xfId="0" applyNumberFormat="1" applyFont="1" applyFill="1" applyBorder="1"/>
    <xf numFmtId="4" fontId="7" fillId="36" borderId="47" xfId="0" applyNumberFormat="1" applyFont="1" applyFill="1" applyBorder="1"/>
    <xf numFmtId="4" fontId="7" fillId="36" borderId="37" xfId="0" applyNumberFormat="1" applyFont="1" applyFill="1" applyBorder="1"/>
    <xf numFmtId="4" fontId="7" fillId="36" borderId="38" xfId="0" applyNumberFormat="1" applyFont="1" applyFill="1" applyBorder="1"/>
    <xf numFmtId="4" fontId="7" fillId="36" borderId="39" xfId="0" applyNumberFormat="1" applyFont="1" applyFill="1" applyBorder="1"/>
    <xf numFmtId="0" fontId="7" fillId="36" borderId="44" xfId="0" applyFont="1" applyFill="1" applyBorder="1"/>
    <xf numFmtId="4" fontId="7" fillId="36" borderId="18" xfId="0" applyNumberFormat="1" applyFont="1" applyFill="1" applyBorder="1"/>
    <xf numFmtId="4" fontId="7" fillId="36" borderId="44" xfId="0" applyNumberFormat="1" applyFont="1" applyFill="1" applyBorder="1"/>
    <xf numFmtId="4" fontId="7" fillId="36" borderId="43" xfId="0" applyNumberFormat="1" applyFont="1" applyFill="1" applyBorder="1"/>
    <xf numFmtId="0" fontId="7" fillId="30" borderId="12" xfId="0" applyFont="1" applyFill="1" applyBorder="1" applyAlignment="1">
      <alignment horizontal="left" indent="1"/>
    </xf>
    <xf numFmtId="4" fontId="7" fillId="30" borderId="27" xfId="0" applyNumberFormat="1" applyFont="1" applyFill="1" applyBorder="1" applyAlignment="1">
      <alignment horizontal="right" indent="1"/>
    </xf>
    <xf numFmtId="0" fontId="7" fillId="30" borderId="27" xfId="0" applyFont="1" applyFill="1" applyBorder="1" applyAlignment="1">
      <alignment horizontal="right" indent="1"/>
    </xf>
    <xf numFmtId="4" fontId="7" fillId="30" borderId="12" xfId="0" applyNumberFormat="1" applyFont="1" applyFill="1" applyBorder="1" applyAlignment="1">
      <alignment horizontal="right" indent="1"/>
    </xf>
    <xf numFmtId="4" fontId="7" fillId="32" borderId="27" xfId="0" applyNumberFormat="1" applyFont="1" applyFill="1" applyBorder="1" applyAlignment="1">
      <alignment horizontal="right" indent="1"/>
    </xf>
    <xf numFmtId="0" fontId="7" fillId="30" borderId="18" xfId="0" applyFont="1" applyFill="1" applyBorder="1" applyAlignment="1">
      <alignment horizontal="left" indent="1"/>
    </xf>
    <xf numFmtId="0" fontId="7" fillId="30" borderId="44" xfId="0" applyFont="1" applyFill="1" applyBorder="1" applyAlignment="1">
      <alignment horizontal="right" indent="1"/>
    </xf>
    <xf numFmtId="4" fontId="7" fillId="30" borderId="18" xfId="0" applyNumberFormat="1" applyFont="1" applyFill="1" applyBorder="1" applyAlignment="1">
      <alignment horizontal="right" indent="1"/>
    </xf>
    <xf numFmtId="4" fontId="7" fillId="30" borderId="44" xfId="0" applyNumberFormat="1" applyFont="1" applyFill="1" applyBorder="1" applyAlignment="1">
      <alignment horizontal="right" indent="1"/>
    </xf>
    <xf numFmtId="4" fontId="7" fillId="32" borderId="44" xfId="0" applyNumberFormat="1" applyFont="1" applyFill="1" applyBorder="1" applyAlignment="1">
      <alignment horizontal="right" indent="1"/>
    </xf>
    <xf numFmtId="0" fontId="0" fillId="26" borderId="23" xfId="0" applyFill="1" applyBorder="1" applyAlignment="1">
      <alignment horizontal="left" indent="1"/>
    </xf>
    <xf numFmtId="4" fontId="0" fillId="26" borderId="23" xfId="0" applyNumberFormat="1" applyFill="1" applyBorder="1"/>
    <xf numFmtId="0" fontId="0" fillId="31" borderId="23" xfId="0" applyFill="1" applyBorder="1" applyAlignment="1">
      <alignment horizontal="left" indent="1"/>
    </xf>
    <xf numFmtId="4" fontId="0" fillId="31" borderId="23" xfId="0" applyNumberFormat="1" applyFill="1" applyBorder="1"/>
    <xf numFmtId="0" fontId="23" fillId="0" borderId="3" xfId="0" applyFont="1" applyBorder="1" applyAlignment="1">
      <alignment horizontal="left"/>
    </xf>
    <xf numFmtId="0" fontId="23" fillId="0" borderId="4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29" fillId="0" borderId="4" xfId="0" applyFont="1" applyBorder="1"/>
    <xf numFmtId="0" fontId="36" fillId="0" borderId="4" xfId="0" applyFont="1" applyBorder="1"/>
    <xf numFmtId="0" fontId="8" fillId="0" borderId="4" xfId="0" applyFont="1" applyBorder="1"/>
    <xf numFmtId="0" fontId="0" fillId="17" borderId="7" xfId="0" applyFill="1" applyBorder="1"/>
    <xf numFmtId="0" fontId="20" fillId="0" borderId="6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0" fillId="0" borderId="34" xfId="0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7" fillId="2" borderId="89" xfId="0" applyFont="1" applyFill="1" applyBorder="1"/>
    <xf numFmtId="0" fontId="7" fillId="0" borderId="37" xfId="0" applyFont="1" applyBorder="1"/>
    <xf numFmtId="176" fontId="0" fillId="2" borderId="56" xfId="0" applyNumberFormat="1" applyFill="1" applyBorder="1"/>
    <xf numFmtId="176" fontId="0" fillId="7" borderId="57" xfId="0" applyNumberFormat="1" applyFill="1" applyBorder="1"/>
    <xf numFmtId="176" fontId="0" fillId="7" borderId="59" xfId="0" applyNumberFormat="1" applyFill="1" applyBorder="1"/>
    <xf numFmtId="3" fontId="0" fillId="37" borderId="7" xfId="0" applyNumberFormat="1" applyFill="1" applyBorder="1"/>
    <xf numFmtId="176" fontId="0" fillId="8" borderId="23" xfId="0" applyNumberFormat="1" applyFill="1" applyBorder="1"/>
    <xf numFmtId="176" fontId="7" fillId="7" borderId="23" xfId="0" applyNumberFormat="1" applyFont="1" applyFill="1" applyBorder="1"/>
    <xf numFmtId="176" fontId="7" fillId="7" borderId="15" xfId="0" applyNumberFormat="1" applyFont="1" applyFill="1" applyBorder="1"/>
    <xf numFmtId="176" fontId="7" fillId="0" borderId="25" xfId="0" applyNumberFormat="1" applyFont="1" applyBorder="1"/>
    <xf numFmtId="170" fontId="0" fillId="36" borderId="14" xfId="0" applyNumberFormat="1" applyFill="1" applyBorder="1"/>
    <xf numFmtId="0" fontId="0" fillId="38" borderId="0" xfId="0" applyFill="1"/>
    <xf numFmtId="170" fontId="0" fillId="0" borderId="14" xfId="0" applyNumberFormat="1" applyBorder="1"/>
    <xf numFmtId="0" fontId="0" fillId="39" borderId="22" xfId="0" applyFill="1" applyBorder="1"/>
    <xf numFmtId="170" fontId="0" fillId="39" borderId="14" xfId="0" applyNumberFormat="1" applyFill="1" applyBorder="1"/>
    <xf numFmtId="3" fontId="0" fillId="39" borderId="23" xfId="0" applyNumberFormat="1" applyFill="1" applyBorder="1"/>
    <xf numFmtId="3" fontId="0" fillId="39" borderId="15" xfId="0" applyNumberFormat="1" applyFill="1" applyBorder="1"/>
    <xf numFmtId="0" fontId="7" fillId="0" borderId="22" xfId="0" applyFont="1" applyBorder="1"/>
    <xf numFmtId="3" fontId="7" fillId="0" borderId="23" xfId="0" applyNumberFormat="1" applyFont="1" applyBorder="1"/>
    <xf numFmtId="3" fontId="7" fillId="0" borderId="15" xfId="0" applyNumberFormat="1" applyFont="1" applyBorder="1"/>
    <xf numFmtId="170" fontId="7" fillId="0" borderId="14" xfId="0" applyNumberFormat="1" applyFont="1" applyBorder="1" applyAlignment="1">
      <alignment horizontal="center"/>
    </xf>
    <xf numFmtId="3" fontId="7" fillId="17" borderId="22" xfId="0" applyNumberFormat="1" applyFont="1" applyFill="1" applyBorder="1"/>
    <xf numFmtId="169" fontId="0" fillId="17" borderId="14" xfId="0" applyNumberFormat="1" applyFill="1" applyBorder="1"/>
    <xf numFmtId="169" fontId="0" fillId="0" borderId="14" xfId="0" applyNumberFormat="1" applyBorder="1"/>
    <xf numFmtId="3" fontId="0" fillId="0" borderId="22" xfId="0" applyNumberFormat="1" applyBorder="1"/>
    <xf numFmtId="166" fontId="41" fillId="0" borderId="14" xfId="2" applyBorder="1" applyProtection="1"/>
    <xf numFmtId="173" fontId="41" fillId="0" borderId="14" xfId="1" applyBorder="1" applyProtection="1"/>
    <xf numFmtId="170" fontId="41" fillId="0" borderId="14" xfId="3" applyNumberFormat="1" applyBorder="1" applyProtection="1"/>
    <xf numFmtId="0" fontId="37" fillId="0" borderId="0" xfId="0" applyFont="1"/>
    <xf numFmtId="3" fontId="7" fillId="0" borderId="22" xfId="0" applyNumberFormat="1" applyFont="1" applyBorder="1"/>
    <xf numFmtId="3" fontId="7" fillId="0" borderId="14" xfId="0" applyNumberFormat="1" applyFont="1" applyBorder="1"/>
    <xf numFmtId="3" fontId="0" fillId="0" borderId="6" xfId="0" applyNumberFormat="1" applyBorder="1"/>
    <xf numFmtId="3" fontId="0" fillId="0" borderId="14" xfId="0" applyNumberFormat="1" applyBorder="1"/>
    <xf numFmtId="3" fontId="0" fillId="36" borderId="7" xfId="0" applyNumberFormat="1" applyFill="1" applyBorder="1" applyAlignment="1">
      <alignment horizontal="center"/>
    </xf>
    <xf numFmtId="169" fontId="0" fillId="0" borderId="14" xfId="0" applyNumberFormat="1" applyBorder="1" applyAlignment="1">
      <alignment horizontal="center"/>
    </xf>
    <xf numFmtId="3" fontId="0" fillId="38" borderId="23" xfId="0" applyNumberFormat="1" applyFill="1" applyBorder="1"/>
    <xf numFmtId="3" fontId="0" fillId="36" borderId="7" xfId="0" applyNumberFormat="1" applyFill="1" applyBorder="1"/>
    <xf numFmtId="0" fontId="0" fillId="10" borderId="22" xfId="0" applyFill="1" applyBorder="1"/>
    <xf numFmtId="170" fontId="0" fillId="10" borderId="14" xfId="0" applyNumberFormat="1" applyFill="1" applyBorder="1"/>
    <xf numFmtId="3" fontId="0" fillId="10" borderId="23" xfId="0" applyNumberFormat="1" applyFill="1" applyBorder="1"/>
    <xf numFmtId="3" fontId="0" fillId="10" borderId="15" xfId="0" applyNumberFormat="1" applyFill="1" applyBorder="1"/>
    <xf numFmtId="3" fontId="0" fillId="0" borderId="15" xfId="0" applyNumberFormat="1" applyBorder="1" applyAlignment="1">
      <alignment horizontal="right"/>
    </xf>
    <xf numFmtId="3" fontId="0" fillId="36" borderId="7" xfId="0" applyNumberFormat="1" applyFill="1" applyBorder="1" applyAlignment="1">
      <alignment horizontal="right"/>
    </xf>
    <xf numFmtId="3" fontId="7" fillId="36" borderId="7" xfId="0" applyNumberFormat="1" applyFont="1" applyFill="1" applyBorder="1"/>
    <xf numFmtId="3" fontId="7" fillId="0" borderId="6" xfId="0" applyNumberFormat="1" applyFont="1" applyBorder="1"/>
    <xf numFmtId="3" fontId="7" fillId="0" borderId="7" xfId="0" applyNumberFormat="1" applyFont="1" applyBorder="1"/>
    <xf numFmtId="3" fontId="7" fillId="0" borderId="90" xfId="0" applyNumberFormat="1" applyFont="1" applyBorder="1"/>
    <xf numFmtId="3" fontId="0" fillId="0" borderId="18" xfId="0" applyNumberFormat="1" applyBorder="1"/>
    <xf numFmtId="3" fontId="7" fillId="0" borderId="44" xfId="0" applyNumberFormat="1" applyFont="1" applyBorder="1"/>
    <xf numFmtId="3" fontId="7" fillId="0" borderId="19" xfId="0" applyNumberFormat="1" applyFont="1" applyBorder="1"/>
    <xf numFmtId="3" fontId="7" fillId="21" borderId="4" xfId="0" applyNumberFormat="1" applyFont="1" applyFill="1" applyBorder="1"/>
    <xf numFmtId="3" fontId="7" fillId="21" borderId="5" xfId="0" applyNumberFormat="1" applyFont="1" applyFill="1" applyBorder="1"/>
    <xf numFmtId="3" fontId="7" fillId="21" borderId="18" xfId="0" applyNumberFormat="1" applyFont="1" applyFill="1" applyBorder="1"/>
    <xf numFmtId="3" fontId="0" fillId="21" borderId="44" xfId="0" applyNumberFormat="1" applyFill="1" applyBorder="1"/>
    <xf numFmtId="3" fontId="7" fillId="21" borderId="44" xfId="0" applyNumberFormat="1" applyFont="1" applyFill="1" applyBorder="1"/>
    <xf numFmtId="3" fontId="7" fillId="21" borderId="19" xfId="0" applyNumberFormat="1" applyFont="1" applyFill="1" applyBorder="1"/>
    <xf numFmtId="3" fontId="0" fillId="21" borderId="6" xfId="0" applyNumberFormat="1" applyFill="1" applyBorder="1"/>
    <xf numFmtId="3" fontId="0" fillId="21" borderId="0" xfId="0" applyNumberFormat="1" applyFill="1"/>
    <xf numFmtId="3" fontId="0" fillId="21" borderId="7" xfId="0" applyNumberFormat="1" applyFill="1" applyBorder="1"/>
    <xf numFmtId="3" fontId="7" fillId="0" borderId="20" xfId="0" applyNumberFormat="1" applyFont="1" applyBorder="1"/>
    <xf numFmtId="3" fontId="0" fillId="0" borderId="87" xfId="0" applyNumberFormat="1" applyBorder="1"/>
    <xf numFmtId="3" fontId="7" fillId="0" borderId="87" xfId="0" applyNumberFormat="1" applyFont="1" applyBorder="1"/>
    <xf numFmtId="3" fontId="7" fillId="0" borderId="88" xfId="0" applyNumberFormat="1" applyFont="1" applyBorder="1"/>
    <xf numFmtId="0" fontId="0" fillId="0" borderId="37" xfId="0" applyBorder="1"/>
    <xf numFmtId="0" fontId="0" fillId="0" borderId="52" xfId="0" applyBorder="1"/>
    <xf numFmtId="3" fontId="0" fillId="0" borderId="38" xfId="0" applyNumberFormat="1" applyBorder="1"/>
    <xf numFmtId="3" fontId="0" fillId="0" borderId="39" xfId="0" applyNumberFormat="1" applyBorder="1"/>
    <xf numFmtId="0" fontId="0" fillId="39" borderId="62" xfId="0" applyFill="1" applyBorder="1"/>
    <xf numFmtId="3" fontId="7" fillId="21" borderId="43" xfId="0" applyNumberFormat="1" applyFont="1" applyFill="1" applyBorder="1"/>
    <xf numFmtId="3" fontId="7" fillId="4" borderId="14" xfId="0" applyNumberFormat="1" applyFont="1" applyFill="1" applyBorder="1"/>
    <xf numFmtId="3" fontId="0" fillId="4" borderId="23" xfId="0" applyNumberFormat="1" applyFill="1" applyBorder="1"/>
    <xf numFmtId="3" fontId="7" fillId="4" borderId="23" xfId="0" applyNumberFormat="1" applyFont="1" applyFill="1" applyBorder="1"/>
    <xf numFmtId="3" fontId="0" fillId="4" borderId="15" xfId="0" applyNumberFormat="1" applyFill="1" applyBorder="1"/>
    <xf numFmtId="3" fontId="7" fillId="9" borderId="33" xfId="0" applyNumberFormat="1" applyFont="1" applyFill="1" applyBorder="1"/>
    <xf numFmtId="3" fontId="7" fillId="9" borderId="8" xfId="0" applyNumberFormat="1" applyFont="1" applyFill="1" applyBorder="1"/>
    <xf numFmtId="3" fontId="38" fillId="0" borderId="7" xfId="0" applyNumberFormat="1" applyFont="1" applyBorder="1"/>
    <xf numFmtId="0" fontId="0" fillId="4" borderId="14" xfId="0" applyFill="1" applyBorder="1"/>
    <xf numFmtId="169" fontId="41" fillId="36" borderId="47" xfId="3" applyFill="1" applyBorder="1" applyProtection="1"/>
    <xf numFmtId="3" fontId="0" fillId="30" borderId="23" xfId="0" applyNumberFormat="1" applyFill="1" applyBorder="1"/>
    <xf numFmtId="3" fontId="0" fillId="30" borderId="15" xfId="0" applyNumberFormat="1" applyFill="1" applyBorder="1"/>
    <xf numFmtId="181" fontId="41" fillId="36" borderId="47" xfId="3" applyNumberFormat="1" applyFill="1" applyBorder="1" applyProtection="1"/>
    <xf numFmtId="3" fontId="0" fillId="36" borderId="47" xfId="0" applyNumberFormat="1" applyFill="1" applyBorder="1"/>
    <xf numFmtId="3" fontId="7" fillId="4" borderId="37" xfId="0" applyNumberFormat="1" applyFont="1" applyFill="1" applyBorder="1"/>
    <xf numFmtId="3" fontId="0" fillId="4" borderId="38" xfId="0" applyNumberFormat="1" applyFill="1" applyBorder="1"/>
    <xf numFmtId="3" fontId="7" fillId="4" borderId="38" xfId="0" applyNumberFormat="1" applyFont="1" applyFill="1" applyBorder="1"/>
    <xf numFmtId="3" fontId="7" fillId="4" borderId="39" xfId="0" applyNumberFormat="1" applyFont="1" applyFill="1" applyBorder="1"/>
    <xf numFmtId="3" fontId="17" fillId="0" borderId="0" xfId="0" applyNumberFormat="1" applyFont="1"/>
    <xf numFmtId="0" fontId="7" fillId="4" borderId="14" xfId="0" applyFont="1" applyFill="1" applyBorder="1"/>
    <xf numFmtId="0" fontId="7" fillId="4" borderId="47" xfId="0" applyFont="1" applyFill="1" applyBorder="1"/>
    <xf numFmtId="0" fontId="7" fillId="0" borderId="14" xfId="0" applyFont="1" applyBorder="1"/>
    <xf numFmtId="0" fontId="7" fillId="0" borderId="47" xfId="0" applyFont="1" applyBorder="1"/>
    <xf numFmtId="164" fontId="41" fillId="36" borderId="47" xfId="3" applyNumberFormat="1" applyFill="1" applyBorder="1" applyProtection="1"/>
    <xf numFmtId="176" fontId="0" fillId="0" borderId="15" xfId="0" applyNumberFormat="1" applyBorder="1"/>
    <xf numFmtId="0" fontId="7" fillId="0" borderId="18" xfId="0" applyFont="1" applyBorder="1"/>
    <xf numFmtId="0" fontId="7" fillId="0" borderId="43" xfId="0" applyFont="1" applyBorder="1"/>
    <xf numFmtId="3" fontId="13" fillId="0" borderId="11" xfId="0" applyNumberFormat="1" applyFont="1" applyBorder="1"/>
    <xf numFmtId="0" fontId="17" fillId="0" borderId="0" xfId="0" applyFont="1" applyAlignment="1">
      <alignment horizontal="center"/>
    </xf>
    <xf numFmtId="0" fontId="39" fillId="0" borderId="0" xfId="4" applyBorder="1" applyProtection="1"/>
    <xf numFmtId="0" fontId="7" fillId="0" borderId="89" xfId="0" applyFont="1" applyBorder="1"/>
    <xf numFmtId="176" fontId="0" fillId="7" borderId="56" xfId="0" applyNumberFormat="1" applyFill="1" applyBorder="1"/>
    <xf numFmtId="176" fontId="0" fillId="8" borderId="15" xfId="0" applyNumberFormat="1" applyFill="1" applyBorder="1"/>
    <xf numFmtId="176" fontId="0" fillId="0" borderId="25" xfId="0" applyNumberFormat="1" applyBorder="1"/>
    <xf numFmtId="3" fontId="37" fillId="0" borderId="7" xfId="0" applyNumberFormat="1" applyFont="1" applyBorder="1"/>
    <xf numFmtId="3" fontId="37" fillId="10" borderId="22" xfId="0" applyNumberFormat="1" applyFont="1" applyFill="1" applyBorder="1"/>
    <xf numFmtId="3" fontId="37" fillId="10" borderId="23" xfId="0" applyNumberFormat="1" applyFont="1" applyFill="1" applyBorder="1"/>
    <xf numFmtId="3" fontId="37" fillId="10" borderId="15" xfId="0" applyNumberFormat="1" applyFont="1" applyFill="1" applyBorder="1"/>
    <xf numFmtId="3" fontId="7" fillId="0" borderId="80" xfId="0" applyNumberFormat="1" applyFont="1" applyBorder="1"/>
    <xf numFmtId="3" fontId="7" fillId="0" borderId="3" xfId="0" applyNumberFormat="1" applyFont="1" applyBorder="1"/>
    <xf numFmtId="3" fontId="7" fillId="0" borderId="5" xfId="0" applyNumberFormat="1" applyFont="1" applyBorder="1"/>
    <xf numFmtId="3" fontId="0" fillId="0" borderId="80" xfId="0" applyNumberFormat="1" applyBorder="1"/>
    <xf numFmtId="0" fontId="0" fillId="4" borderId="37" xfId="0" applyFill="1" applyBorder="1"/>
    <xf numFmtId="169" fontId="41" fillId="36" borderId="52" xfId="3" applyFill="1" applyBorder="1" applyProtection="1"/>
    <xf numFmtId="3" fontId="0" fillId="26" borderId="23" xfId="0" applyNumberFormat="1" applyFill="1" applyBorder="1"/>
    <xf numFmtId="3" fontId="7" fillId="4" borderId="15" xfId="0" applyNumberFormat="1" applyFont="1" applyFill="1" applyBorder="1"/>
    <xf numFmtId="0" fontId="0" fillId="0" borderId="80" xfId="0" applyBorder="1"/>
    <xf numFmtId="3" fontId="13" fillId="0" borderId="74" xfId="0" applyNumberFormat="1" applyFont="1" applyBorder="1"/>
    <xf numFmtId="0" fontId="0" fillId="17" borderId="5" xfId="0" applyFill="1" applyBorder="1"/>
    <xf numFmtId="16" fontId="0" fillId="0" borderId="0" xfId="0" applyNumberFormat="1"/>
    <xf numFmtId="0" fontId="0" fillId="0" borderId="5" xfId="0" applyBorder="1" applyAlignment="1">
      <alignment horizontal="center"/>
    </xf>
    <xf numFmtId="0" fontId="7" fillId="0" borderId="61" xfId="0" applyFont="1" applyBorder="1"/>
    <xf numFmtId="0" fontId="7" fillId="0" borderId="12" xfId="0" applyFont="1" applyBorder="1"/>
    <xf numFmtId="176" fontId="0" fillId="2" borderId="21" xfId="0" applyNumberFormat="1" applyFill="1" applyBorder="1"/>
    <xf numFmtId="176" fontId="0" fillId="7" borderId="91" xfId="0" applyNumberFormat="1" applyFill="1" applyBorder="1"/>
    <xf numFmtId="176" fontId="0" fillId="7" borderId="49" xfId="0" applyNumberFormat="1" applyFill="1" applyBorder="1"/>
    <xf numFmtId="0" fontId="7" fillId="0" borderId="80" xfId="0" applyFont="1" applyBorder="1"/>
    <xf numFmtId="0" fontId="0" fillId="0" borderId="62" xfId="0" applyBorder="1"/>
    <xf numFmtId="0" fontId="0" fillId="0" borderId="92" xfId="0" applyBorder="1"/>
    <xf numFmtId="3" fontId="0" fillId="0" borderId="62" xfId="0" applyNumberFormat="1" applyBorder="1"/>
    <xf numFmtId="3" fontId="7" fillId="0" borderId="62" xfId="0" applyNumberFormat="1" applyFont="1" applyBorder="1"/>
    <xf numFmtId="3" fontId="0" fillId="0" borderId="11" xfId="0" applyNumberFormat="1" applyBorder="1"/>
    <xf numFmtId="3" fontId="7" fillId="0" borderId="64" xfId="0" applyNumberFormat="1" applyFont="1" applyBorder="1"/>
    <xf numFmtId="3" fontId="7" fillId="0" borderId="11" xfId="0" applyNumberFormat="1" applyFont="1" applyBorder="1"/>
    <xf numFmtId="3" fontId="7" fillId="0" borderId="18" xfId="0" applyNumberFormat="1" applyFont="1" applyBorder="1"/>
    <xf numFmtId="3" fontId="0" fillId="0" borderId="44" xfId="0" applyNumberFormat="1" applyBorder="1"/>
    <xf numFmtId="169" fontId="41" fillId="7" borderId="52" xfId="3" applyFill="1" applyBorder="1" applyProtection="1"/>
    <xf numFmtId="166" fontId="13" fillId="0" borderId="0" xfId="2" applyFont="1" applyBorder="1" applyProtection="1"/>
    <xf numFmtId="173" fontId="0" fillId="0" borderId="0" xfId="0" applyNumberFormat="1"/>
    <xf numFmtId="166" fontId="41" fillId="0" borderId="4" xfId="2" applyBorder="1" applyProtection="1"/>
    <xf numFmtId="0" fontId="29" fillId="0" borderId="6" xfId="0" applyFont="1" applyBorder="1"/>
    <xf numFmtId="166" fontId="7" fillId="0" borderId="6" xfId="2" applyFont="1" applyBorder="1" applyProtection="1"/>
    <xf numFmtId="0" fontId="7" fillId="32" borderId="80" xfId="2" applyNumberFormat="1" applyFont="1" applyFill="1" applyBorder="1" applyAlignment="1" applyProtection="1">
      <alignment horizontal="center"/>
    </xf>
    <xf numFmtId="38" fontId="7" fillId="32" borderId="8" xfId="2" applyNumberFormat="1" applyFont="1" applyFill="1" applyBorder="1" applyProtection="1"/>
    <xf numFmtId="38" fontId="7" fillId="0" borderId="0" xfId="0" applyNumberFormat="1" applyFont="1"/>
    <xf numFmtId="3" fontId="0" fillId="0" borderId="33" xfId="0" applyNumberFormat="1" applyBorder="1"/>
    <xf numFmtId="38" fontId="41" fillId="32" borderId="8" xfId="2" applyNumberFormat="1" applyFill="1" applyBorder="1" applyProtection="1"/>
    <xf numFmtId="0" fontId="32" fillId="0" borderId="6" xfId="0" applyFont="1" applyBorder="1"/>
    <xf numFmtId="38" fontId="41" fillId="32" borderId="80" xfId="2" applyNumberFormat="1" applyFill="1" applyBorder="1" applyProtection="1"/>
    <xf numFmtId="38" fontId="0" fillId="0" borderId="0" xfId="0" applyNumberFormat="1"/>
    <xf numFmtId="3" fontId="7" fillId="0" borderId="33" xfId="0" applyNumberFormat="1" applyFont="1" applyBorder="1"/>
    <xf numFmtId="3" fontId="0" fillId="0" borderId="20" xfId="0" applyNumberFormat="1" applyBorder="1"/>
    <xf numFmtId="38" fontId="41" fillId="32" borderId="61" xfId="2" applyNumberFormat="1" applyFill="1" applyBorder="1" applyProtection="1"/>
    <xf numFmtId="38" fontId="41" fillId="32" borderId="62" xfId="2" applyNumberFormat="1" applyFill="1" applyBorder="1" applyProtection="1"/>
    <xf numFmtId="38" fontId="7" fillId="32" borderId="62" xfId="2" applyNumberFormat="1" applyFont="1" applyFill="1" applyBorder="1" applyProtection="1"/>
    <xf numFmtId="3" fontId="7" fillId="31" borderId="22" xfId="0" applyNumberFormat="1" applyFont="1" applyFill="1" applyBorder="1"/>
    <xf numFmtId="38" fontId="7" fillId="31" borderId="62" xfId="2" applyNumberFormat="1" applyFont="1" applyFill="1" applyBorder="1" applyProtection="1"/>
    <xf numFmtId="3" fontId="0" fillId="0" borderId="90" xfId="0" applyNumberFormat="1" applyBorder="1"/>
    <xf numFmtId="38" fontId="41" fillId="32" borderId="64" xfId="2" applyNumberFormat="1" applyFill="1" applyBorder="1" applyProtection="1"/>
    <xf numFmtId="38" fontId="41" fillId="32" borderId="27" xfId="2" applyNumberFormat="1" applyFill="1" applyBorder="1" applyProtection="1"/>
    <xf numFmtId="38" fontId="41" fillId="32" borderId="23" xfId="2" applyNumberFormat="1" applyFill="1" applyBorder="1" applyProtection="1"/>
    <xf numFmtId="38" fontId="41" fillId="32" borderId="44" xfId="2" applyNumberFormat="1" applyFill="1" applyBorder="1" applyProtection="1"/>
    <xf numFmtId="38" fontId="41" fillId="32" borderId="19" xfId="2" applyNumberFormat="1" applyFill="1" applyBorder="1" applyProtection="1"/>
    <xf numFmtId="3" fontId="8" fillId="0" borderId="33" xfId="0" applyNumberFormat="1" applyFont="1" applyBorder="1"/>
    <xf numFmtId="0" fontId="5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40" fillId="0" borderId="0" xfId="0" applyFont="1" applyAlignment="1">
      <alignment horizontal="right"/>
    </xf>
    <xf numFmtId="0" fontId="36" fillId="0" borderId="0" xfId="0" applyFont="1"/>
    <xf numFmtId="0" fontId="7" fillId="36" borderId="65" xfId="0" applyFont="1" applyFill="1" applyBorder="1" applyAlignment="1">
      <alignment horizontal="center"/>
    </xf>
    <xf numFmtId="17" fontId="7" fillId="16" borderId="12" xfId="0" applyNumberFormat="1" applyFont="1" applyFill="1" applyBorder="1" applyAlignment="1">
      <alignment horizontal="left" indent="1"/>
    </xf>
    <xf numFmtId="17" fontId="7" fillId="16" borderId="27" xfId="0" applyNumberFormat="1" applyFont="1" applyFill="1" applyBorder="1" applyAlignment="1">
      <alignment horizontal="center"/>
    </xf>
    <xf numFmtId="176" fontId="7" fillId="21" borderId="14" xfId="0" applyNumberFormat="1" applyFont="1" applyFill="1" applyBorder="1" applyAlignment="1">
      <alignment horizontal="left" indent="1"/>
    </xf>
    <xf numFmtId="176" fontId="0" fillId="21" borderId="23" xfId="0" applyNumberFormat="1" applyFill="1" applyBorder="1"/>
    <xf numFmtId="176" fontId="7" fillId="16" borderId="14" xfId="0" applyNumberFormat="1" applyFont="1" applyFill="1" applyBorder="1" applyAlignment="1">
      <alignment horizontal="left" indent="1"/>
    </xf>
    <xf numFmtId="176" fontId="0" fillId="16" borderId="23" xfId="0" applyNumberFormat="1" applyFill="1" applyBorder="1"/>
    <xf numFmtId="174" fontId="41" fillId="0" borderId="35" xfId="1" applyNumberFormat="1" applyBorder="1" applyAlignment="1" applyProtection="1">
      <alignment horizontal="right" vertical="center"/>
    </xf>
    <xf numFmtId="164" fontId="0" fillId="40" borderId="15" xfId="0" applyNumberFormat="1" applyFill="1" applyBorder="1"/>
    <xf numFmtId="0" fontId="0" fillId="41" borderId="6" xfId="0" applyFill="1" applyBorder="1"/>
    <xf numFmtId="4" fontId="0" fillId="42" borderId="15" xfId="0" applyNumberFormat="1" applyFill="1" applyBorder="1"/>
    <xf numFmtId="164" fontId="0" fillId="42" borderId="15" xfId="0" applyNumberFormat="1" applyFill="1" applyBorder="1"/>
    <xf numFmtId="0" fontId="7" fillId="36" borderId="34" xfId="0" applyFont="1" applyFill="1" applyBorder="1" applyAlignment="1">
      <alignment horizontal="center" vertical="center"/>
    </xf>
    <xf numFmtId="0" fontId="7" fillId="36" borderId="36" xfId="0" applyFont="1" applyFill="1" applyBorder="1" applyAlignment="1">
      <alignment horizontal="center" vertical="center"/>
    </xf>
    <xf numFmtId="0" fontId="7" fillId="36" borderId="46" xfId="0" applyFont="1" applyFill="1" applyBorder="1" applyAlignment="1">
      <alignment horizontal="center" vertical="center" wrapText="1"/>
    </xf>
    <xf numFmtId="0" fontId="7" fillId="36" borderId="35" xfId="0" applyFont="1" applyFill="1" applyBorder="1" applyAlignment="1">
      <alignment horizontal="center" vertical="center" wrapText="1"/>
    </xf>
    <xf numFmtId="0" fontId="7" fillId="36" borderId="36" xfId="0" applyFont="1" applyFill="1" applyBorder="1" applyAlignment="1">
      <alignment horizontal="center" vertical="center" wrapText="1"/>
    </xf>
    <xf numFmtId="0" fontId="7" fillId="36" borderId="34" xfId="0" applyFont="1" applyFill="1" applyBorder="1" applyAlignment="1">
      <alignment horizontal="center" vertical="center" wrapText="1"/>
    </xf>
    <xf numFmtId="40" fontId="0" fillId="0" borderId="37" xfId="0" applyNumberFormat="1" applyBorder="1"/>
    <xf numFmtId="40" fontId="0" fillId="0" borderId="38" xfId="0" applyNumberFormat="1" applyBorder="1"/>
    <xf numFmtId="40" fontId="0" fillId="0" borderId="78" xfId="0" applyNumberFormat="1" applyBorder="1"/>
    <xf numFmtId="40" fontId="0" fillId="0" borderId="39" xfId="0" applyNumberFormat="1" applyBorder="1"/>
    <xf numFmtId="0" fontId="7" fillId="36" borderId="93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left" indent="1"/>
    </xf>
    <xf numFmtId="3" fontId="0" fillId="24" borderId="23" xfId="0" applyNumberFormat="1" applyFill="1" applyBorder="1" applyAlignment="1">
      <alignment horizontal="right"/>
    </xf>
    <xf numFmtId="176" fontId="0" fillId="24" borderId="15" xfId="0" applyNumberFormat="1" applyFill="1" applyBorder="1" applyAlignment="1">
      <alignment horizontal="right"/>
    </xf>
    <xf numFmtId="40" fontId="0" fillId="43" borderId="6" xfId="0" applyNumberFormat="1" applyFill="1" applyBorder="1"/>
    <xf numFmtId="0" fontId="0" fillId="24" borderId="37" xfId="0" applyFill="1" applyBorder="1" applyAlignment="1">
      <alignment horizontal="left" indent="1"/>
    </xf>
    <xf numFmtId="169" fontId="0" fillId="24" borderId="52" xfId="0" applyNumberFormat="1" applyFill="1" applyBorder="1" applyAlignment="1">
      <alignment horizontal="right" indent="1"/>
    </xf>
    <xf numFmtId="3" fontId="0" fillId="24" borderId="38" xfId="0" applyNumberFormat="1" applyFill="1" applyBorder="1"/>
    <xf numFmtId="176" fontId="0" fillId="24" borderId="38" xfId="0" applyNumberFormat="1" applyFill="1" applyBorder="1"/>
    <xf numFmtId="176" fontId="0" fillId="24" borderId="39" xfId="0" applyNumberFormat="1" applyFill="1" applyBorder="1" applyAlignment="1">
      <alignment horizontal="right" indent="1"/>
    </xf>
    <xf numFmtId="0" fontId="0" fillId="0" borderId="23" xfId="0" applyBorder="1" applyAlignment="1">
      <alignment horizontal="right"/>
    </xf>
    <xf numFmtId="4" fontId="7" fillId="0" borderId="0" xfId="0" applyNumberFormat="1" applyFont="1"/>
    <xf numFmtId="181" fontId="41" fillId="0" borderId="0" xfId="3" applyNumberFormat="1"/>
    <xf numFmtId="164" fontId="41" fillId="0" borderId="0" xfId="3" applyNumberFormat="1"/>
    <xf numFmtId="3" fontId="2" fillId="14" borderId="0" xfId="0" applyNumberFormat="1" applyFont="1" applyFill="1" applyAlignment="1">
      <alignment horizontal="center"/>
    </xf>
    <xf numFmtId="0" fontId="11" fillId="0" borderId="0" xfId="0" applyFont="1"/>
    <xf numFmtId="164" fontId="15" fillId="0" borderId="0" xfId="0" applyNumberFormat="1" applyFont="1"/>
    <xf numFmtId="164" fontId="12" fillId="0" borderId="0" xfId="3" applyNumberFormat="1" applyFont="1" applyBorder="1" applyProtection="1"/>
    <xf numFmtId="170" fontId="41" fillId="7" borderId="65" xfId="3" applyNumberFormat="1" applyFill="1" applyBorder="1" applyProtection="1"/>
    <xf numFmtId="170" fontId="41" fillId="8" borderId="62" xfId="3" applyNumberFormat="1" applyFill="1" applyBorder="1" applyProtection="1"/>
    <xf numFmtId="40" fontId="11" fillId="7" borderId="64" xfId="8" applyNumberFormat="1" applyFont="1" applyFill="1" applyBorder="1" applyProtection="1"/>
    <xf numFmtId="49" fontId="0" fillId="0" borderId="0" xfId="0" applyNumberFormat="1"/>
    <xf numFmtId="4" fontId="0" fillId="0" borderId="23" xfId="0" applyNumberFormat="1" applyBorder="1" applyAlignment="1">
      <alignment horizontal="right" indent="1"/>
    </xf>
    <xf numFmtId="4" fontId="0" fillId="0" borderId="14" xfId="0" applyNumberFormat="1" applyBorder="1" applyAlignment="1">
      <alignment horizontal="right" indent="1"/>
    </xf>
    <xf numFmtId="4" fontId="0" fillId="0" borderId="47" xfId="0" applyNumberFormat="1" applyBorder="1" applyAlignment="1">
      <alignment horizontal="right" indent="1"/>
    </xf>
    <xf numFmtId="0" fontId="0" fillId="0" borderId="47" xfId="0" applyBorder="1" applyAlignment="1">
      <alignment horizontal="right" indent="1"/>
    </xf>
    <xf numFmtId="0" fontId="0" fillId="0" borderId="23" xfId="0" applyBorder="1" applyAlignment="1">
      <alignment horizontal="right" indent="1"/>
    </xf>
    <xf numFmtId="0" fontId="0" fillId="0" borderId="15" xfId="0" applyBorder="1" applyAlignment="1">
      <alignment horizontal="right" indent="1"/>
    </xf>
    <xf numFmtId="0" fontId="0" fillId="0" borderId="14" xfId="0" applyBorder="1" applyAlignment="1">
      <alignment horizontal="right" indent="1"/>
    </xf>
    <xf numFmtId="182" fontId="0" fillId="0" borderId="47" xfId="0" applyNumberFormat="1" applyBorder="1"/>
    <xf numFmtId="182" fontId="0" fillId="0" borderId="23" xfId="0" applyNumberFormat="1" applyBorder="1"/>
    <xf numFmtId="182" fontId="0" fillId="0" borderId="15" xfId="0" applyNumberFormat="1" applyBorder="1"/>
    <xf numFmtId="3" fontId="33" fillId="35" borderId="73" xfId="3" applyNumberFormat="1" applyFont="1" applyFill="1" applyBorder="1" applyAlignment="1" applyProtection="1">
      <alignment horizontal="right" indent="1"/>
    </xf>
    <xf numFmtId="3" fontId="2" fillId="32" borderId="70" xfId="0" applyNumberFormat="1" applyFont="1" applyFill="1" applyBorder="1" applyAlignment="1">
      <alignment horizontal="center"/>
    </xf>
    <xf numFmtId="3" fontId="2" fillId="32" borderId="73" xfId="0" applyNumberFormat="1" applyFont="1" applyFill="1" applyBorder="1" applyAlignment="1">
      <alignment horizontal="center"/>
    </xf>
    <xf numFmtId="3" fontId="2" fillId="32" borderId="74" xfId="0" applyNumberFormat="1" applyFont="1" applyFill="1" applyBorder="1" applyAlignment="1">
      <alignment horizontal="center"/>
    </xf>
    <xf numFmtId="3" fontId="2" fillId="33" borderId="94" xfId="0" applyNumberFormat="1" applyFont="1" applyFill="1" applyBorder="1" applyAlignment="1">
      <alignment horizontal="center"/>
    </xf>
    <xf numFmtId="3" fontId="2" fillId="33" borderId="95" xfId="0" applyNumberFormat="1" applyFont="1" applyFill="1" applyBorder="1" applyAlignment="1">
      <alignment horizontal="center"/>
    </xf>
    <xf numFmtId="3" fontId="2" fillId="33" borderId="38" xfId="0" applyNumberFormat="1" applyFont="1" applyFill="1" applyBorder="1" applyAlignment="1">
      <alignment horizontal="center"/>
    </xf>
    <xf numFmtId="0" fontId="7" fillId="0" borderId="10" xfId="0" applyFont="1" applyBorder="1" applyAlignment="1">
      <alignment horizontal="center"/>
    </xf>
    <xf numFmtId="14" fontId="0" fillId="0" borderId="23" xfId="0" applyNumberFormat="1" applyBorder="1" applyAlignment="1">
      <alignment horizontal="center"/>
    </xf>
    <xf numFmtId="3" fontId="0" fillId="0" borderId="23" xfId="0" applyNumberFormat="1" applyBorder="1" applyAlignment="1">
      <alignment horizontal="center"/>
    </xf>
    <xf numFmtId="3" fontId="7" fillId="21" borderId="20" xfId="0" applyNumberFormat="1" applyFont="1" applyFill="1" applyBorder="1" applyAlignment="1">
      <alignment horizontal="left"/>
    </xf>
    <xf numFmtId="3" fontId="7" fillId="0" borderId="89" xfId="0" applyNumberFormat="1" applyFont="1" applyBorder="1" applyAlignment="1">
      <alignment horizontal="left"/>
    </xf>
    <xf numFmtId="166" fontId="6" fillId="32" borderId="8" xfId="2" applyFont="1" applyFill="1" applyBorder="1" applyAlignment="1" applyProtection="1">
      <alignment horizontal="center"/>
    </xf>
    <xf numFmtId="174" fontId="41" fillId="0" borderId="47" xfId="1" applyNumberFormat="1" applyBorder="1"/>
    <xf numFmtId="38" fontId="11" fillId="7" borderId="28" xfId="2" applyNumberFormat="1" applyFont="1" applyFill="1" applyBorder="1" applyProtection="1"/>
    <xf numFmtId="38" fontId="11" fillId="8" borderId="23" xfId="0" applyNumberFormat="1" applyFont="1" applyFill="1" applyBorder="1"/>
    <xf numFmtId="38" fontId="11" fillId="7" borderId="23" xfId="2" applyNumberFormat="1" applyFont="1" applyFill="1" applyBorder="1" applyProtection="1"/>
    <xf numFmtId="38" fontId="14" fillId="8" borderId="23" xfId="0" applyNumberFormat="1" applyFont="1" applyFill="1" applyBorder="1"/>
    <xf numFmtId="38" fontId="41" fillId="0" borderId="8" xfId="2" applyNumberFormat="1" applyBorder="1" applyProtection="1"/>
    <xf numFmtId="0" fontId="0" fillId="44" borderId="14" xfId="0" applyFill="1" applyBorder="1" applyAlignment="1">
      <alignment horizontal="left"/>
    </xf>
    <xf numFmtId="3" fontId="0" fillId="44" borderId="23" xfId="0" applyNumberFormat="1" applyFill="1" applyBorder="1"/>
    <xf numFmtId="170" fontId="41" fillId="44" borderId="23" xfId="3" applyNumberFormat="1" applyFill="1" applyBorder="1" applyAlignment="1" applyProtection="1">
      <alignment horizontal="right" indent="1"/>
    </xf>
    <xf numFmtId="176" fontId="0" fillId="0" borderId="0" xfId="0" applyNumberFormat="1" applyAlignment="1">
      <alignment horizontal="left" indent="1"/>
    </xf>
    <xf numFmtId="170" fontId="41" fillId="44" borderId="23" xfId="3" applyNumberFormat="1" applyFill="1" applyBorder="1" applyProtection="1"/>
    <xf numFmtId="3" fontId="2" fillId="14" borderId="94" xfId="0" applyNumberFormat="1" applyFont="1" applyFill="1" applyBorder="1" applyAlignment="1">
      <alignment horizontal="center"/>
    </xf>
    <xf numFmtId="3" fontId="2" fillId="14" borderId="95" xfId="0" applyNumberFormat="1" applyFont="1" applyFill="1" applyBorder="1" applyAlignment="1">
      <alignment horizontal="center"/>
    </xf>
    <xf numFmtId="3" fontId="2" fillId="14" borderId="38" xfId="0" applyNumberFormat="1" applyFont="1" applyFill="1" applyBorder="1" applyAlignment="1">
      <alignment horizontal="center"/>
    </xf>
    <xf numFmtId="3" fontId="2" fillId="32" borderId="94" xfId="0" applyNumberFormat="1" applyFont="1" applyFill="1" applyBorder="1"/>
    <xf numFmtId="3" fontId="2" fillId="32" borderId="95" xfId="0" applyNumberFormat="1" applyFont="1" applyFill="1" applyBorder="1"/>
    <xf numFmtId="3" fontId="2" fillId="32" borderId="38" xfId="0" applyNumberFormat="1" applyFont="1" applyFill="1" applyBorder="1"/>
    <xf numFmtId="3" fontId="2" fillId="21" borderId="73" xfId="0" quotePrefix="1" applyNumberFormat="1" applyFont="1" applyFill="1" applyBorder="1" applyAlignment="1">
      <alignment horizontal="left" indent="1"/>
    </xf>
    <xf numFmtId="3" fontId="2" fillId="45" borderId="73" xfId="0" applyNumberFormat="1" applyFont="1" applyFill="1" applyBorder="1" applyAlignment="1">
      <alignment horizontal="left" indent="1"/>
    </xf>
    <xf numFmtId="3" fontId="2" fillId="46" borderId="73" xfId="0" applyNumberFormat="1" applyFont="1" applyFill="1" applyBorder="1" applyAlignment="1">
      <alignment horizontal="left" indent="1"/>
    </xf>
  </cellXfs>
  <cellStyles count="14">
    <cellStyle name="0,00 %" xfId="5" xr:uid="{00000000-0005-0000-0000-000006000000}"/>
    <cellStyle name="DM" xfId="6" xr:uid="{00000000-0005-0000-0000-000007000000}"/>
    <cellStyle name="Ergebnis 1" xfId="7" xr:uid="{00000000-0005-0000-0000-000008000000}"/>
    <cellStyle name="Euro" xfId="8" xr:uid="{00000000-0005-0000-0000-000009000000}"/>
    <cellStyle name="Jahre" xfId="9" xr:uid="{00000000-0005-0000-0000-00000A000000}"/>
    <cellStyle name="Komma" xfId="1" builtinId="3"/>
    <cellStyle name="Link" xfId="4" builtinId="8"/>
    <cellStyle name="Notiz 2" xfId="10" xr:uid="{00000000-0005-0000-0000-00000B000000}"/>
    <cellStyle name="Prozent" xfId="3" builtinId="5"/>
    <cellStyle name="Standard" xfId="0" builtinId="0"/>
    <cellStyle name="Standard 2" xfId="11" xr:uid="{00000000-0005-0000-0000-00000C000000}"/>
    <cellStyle name="Standard 3" xfId="12" xr:uid="{00000000-0005-0000-0000-00000D000000}"/>
    <cellStyle name="Überschrift 5" xfId="13" xr:uid="{00000000-0005-0000-0000-00000E000000}"/>
    <cellStyle name="Währung" xfId="2" builtinId="4"/>
  </cellStyles>
  <dxfs count="4">
    <dxf>
      <font>
        <b val="0"/>
        <color rgb="FFFF0000"/>
      </font>
    </dxf>
    <dxf>
      <font>
        <b val="0"/>
        <color rgb="FFFF0000"/>
      </font>
    </dxf>
    <dxf>
      <font>
        <b val="0"/>
        <color rgb="FFFF0000"/>
      </font>
    </dxf>
    <dxf>
      <font>
        <b val="0"/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CD5B5"/>
      <rgbColor rgb="FF66FF33"/>
      <rgbColor rgb="FFEBF1DE"/>
      <rgbColor rgb="FF127622"/>
      <rgbColor rgb="FF000080"/>
      <rgbColor rgb="FF77933C"/>
      <rgbColor rgb="FFF2DCDB"/>
      <rgbColor rgb="FF9BBB59"/>
      <rgbColor rgb="FFC0C0C0"/>
      <rgbColor rgb="FF808080"/>
      <rgbColor rgb="FFB2B2B2"/>
      <rgbColor rgb="FFC0504D"/>
      <rgbColor rgb="FFFFFFCC"/>
      <rgbColor rgb="FFCCFFFF"/>
      <rgbColor rgb="FFDCE6F2"/>
      <rgbColor rgb="FFD99694"/>
      <rgbColor rgb="FFCCC1DA"/>
      <rgbColor rgb="FFC6D9F1"/>
      <rgbColor rgb="FF000080"/>
      <rgbColor rgb="FFD9D9D9"/>
      <rgbColor rgb="FFFFFF66"/>
      <rgbColor rgb="FFB7DEE8"/>
      <rgbColor rgb="FFE6E0EC"/>
      <rgbColor rgb="FFF0F0F0"/>
      <rgbColor rgb="FFB9CDE5"/>
      <rgbColor rgb="FF0000FF"/>
      <rgbColor rgb="FF93CDDD"/>
      <rgbColor rgb="FFDBEEF4"/>
      <rgbColor rgb="FFCCFFCC"/>
      <rgbColor rgb="FFFFFF99"/>
      <rgbColor rgb="FF99CCFF"/>
      <rgbColor rgb="FFFF99CC"/>
      <rgbColor rgb="FFCC99FF"/>
      <rgbColor rgb="FFFFCC99"/>
      <rgbColor rgb="FF3366FF"/>
      <rgbColor rgb="FF558ED5"/>
      <rgbColor rgb="FF92D050"/>
      <rgbColor rgb="FFFFC000"/>
      <rgbColor rgb="FFC4BD97"/>
      <rgbColor rgb="FFE6B9B8"/>
      <rgbColor rgb="FF595959"/>
      <rgbColor rgb="FF969696"/>
      <rgbColor rgb="FF003366"/>
      <rgbColor rgb="FF4F81BD"/>
      <rgbColor rgb="FFF2F2F2"/>
      <rgbColor rgb="FFD7E4BD"/>
      <rgbColor rgb="FFC3D69B"/>
      <rgbColor rgb="FFBFBFBF"/>
      <rgbColor rgb="FF333399"/>
      <rgbColor rgb="FFDDD9C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 rot="0"/>
          <a:lstStyle/>
          <a:p>
            <a:pPr>
              <a:defRPr lang="de-DE" sz="1400" b="0" strike="noStrike" spc="-1">
                <a:solidFill>
                  <a:srgbClr val="595959"/>
                </a:solidFill>
                <a:latin typeface="Calibri"/>
              </a:defRPr>
            </a:pPr>
            <a:r>
              <a:rPr lang="de-DE" sz="1400" b="0" strike="noStrike" spc="-1">
                <a:solidFill>
                  <a:srgbClr val="595959"/>
                </a:solidFill>
                <a:latin typeface="Calibri"/>
              </a:rPr>
              <a:t>Entwicklung Liquiditätsstatus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Liquiditaet_!$A$10</c:f>
              <c:strCache>
                <c:ptCount val="1"/>
                <c:pt idx="0">
                  <c:v>Kontokorrentkredit</c:v>
                </c:pt>
              </c:strCache>
            </c:strRef>
          </c:tx>
          <c:spPr>
            <a:ln w="28440" cap="rnd">
              <a:solidFill>
                <a:srgbClr val="4F81BD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de-DE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Liquiditaet_!$B$9:$AK$9</c:f>
              <c:strCache>
                <c:ptCount val="36"/>
                <c:pt idx="0">
                  <c:v>Jan</c:v>
                </c:pt>
                <c:pt idx="1">
                  <c:v>Feb</c:v>
                </c:pt>
                <c:pt idx="2">
                  <c:v>Mrz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Dez</c:v>
                </c:pt>
                <c:pt idx="12">
                  <c:v>Jan</c:v>
                </c:pt>
                <c:pt idx="13">
                  <c:v>Feb</c:v>
                </c:pt>
                <c:pt idx="14">
                  <c:v>Mrz</c:v>
                </c:pt>
                <c:pt idx="15">
                  <c:v>Apr</c:v>
                </c:pt>
                <c:pt idx="16">
                  <c:v>Mai</c:v>
                </c:pt>
                <c:pt idx="17">
                  <c:v>Jun</c:v>
                </c:pt>
                <c:pt idx="18">
                  <c:v>Jul</c:v>
                </c:pt>
                <c:pt idx="19">
                  <c:v>Aug</c:v>
                </c:pt>
                <c:pt idx="20">
                  <c:v>Sep</c:v>
                </c:pt>
                <c:pt idx="21">
                  <c:v>Okt</c:v>
                </c:pt>
                <c:pt idx="22">
                  <c:v>Nov</c:v>
                </c:pt>
                <c:pt idx="23">
                  <c:v>Dez</c:v>
                </c:pt>
                <c:pt idx="24">
                  <c:v>Jan</c:v>
                </c:pt>
                <c:pt idx="25">
                  <c:v>Feb</c:v>
                </c:pt>
                <c:pt idx="26">
                  <c:v>Mrz</c:v>
                </c:pt>
                <c:pt idx="27">
                  <c:v>Apr</c:v>
                </c:pt>
                <c:pt idx="28">
                  <c:v>Mai</c:v>
                </c:pt>
                <c:pt idx="29">
                  <c:v>Jun</c:v>
                </c:pt>
                <c:pt idx="30">
                  <c:v>Jul</c:v>
                </c:pt>
                <c:pt idx="31">
                  <c:v>Aug</c:v>
                </c:pt>
                <c:pt idx="32">
                  <c:v>Sep</c:v>
                </c:pt>
                <c:pt idx="33">
                  <c:v>Okt</c:v>
                </c:pt>
                <c:pt idx="34">
                  <c:v>Nov</c:v>
                </c:pt>
                <c:pt idx="35">
                  <c:v>Dez</c:v>
                </c:pt>
              </c:strCache>
            </c:strRef>
          </c:cat>
          <c:val>
            <c:numRef>
              <c:f>Liquiditaet_!$B$10:$AK$10</c:f>
              <c:numCache>
                <c:formatCode>#,##0_ ;[Red]\-#,##0\ </c:formatCode>
                <c:ptCount val="36"/>
                <c:pt idx="0">
                  <c:v>-50000</c:v>
                </c:pt>
                <c:pt idx="1">
                  <c:v>-50000</c:v>
                </c:pt>
                <c:pt idx="2">
                  <c:v>-50000</c:v>
                </c:pt>
                <c:pt idx="3">
                  <c:v>-50000</c:v>
                </c:pt>
                <c:pt idx="4">
                  <c:v>-50000</c:v>
                </c:pt>
                <c:pt idx="5">
                  <c:v>-50000</c:v>
                </c:pt>
                <c:pt idx="6">
                  <c:v>-50000</c:v>
                </c:pt>
                <c:pt idx="7">
                  <c:v>-50000</c:v>
                </c:pt>
                <c:pt idx="8">
                  <c:v>-50000</c:v>
                </c:pt>
                <c:pt idx="9">
                  <c:v>-50000</c:v>
                </c:pt>
                <c:pt idx="10">
                  <c:v>-50000</c:v>
                </c:pt>
                <c:pt idx="11">
                  <c:v>-50000</c:v>
                </c:pt>
                <c:pt idx="12">
                  <c:v>-50000</c:v>
                </c:pt>
                <c:pt idx="13">
                  <c:v>-50000</c:v>
                </c:pt>
                <c:pt idx="14">
                  <c:v>-50000</c:v>
                </c:pt>
                <c:pt idx="15">
                  <c:v>-50000</c:v>
                </c:pt>
                <c:pt idx="16">
                  <c:v>-50000</c:v>
                </c:pt>
                <c:pt idx="17">
                  <c:v>-50000</c:v>
                </c:pt>
                <c:pt idx="18">
                  <c:v>-50000</c:v>
                </c:pt>
                <c:pt idx="19">
                  <c:v>-50000</c:v>
                </c:pt>
                <c:pt idx="20">
                  <c:v>-50000</c:v>
                </c:pt>
                <c:pt idx="21">
                  <c:v>-50000</c:v>
                </c:pt>
                <c:pt idx="22">
                  <c:v>-50000</c:v>
                </c:pt>
                <c:pt idx="23">
                  <c:v>-50000</c:v>
                </c:pt>
                <c:pt idx="24">
                  <c:v>-50000</c:v>
                </c:pt>
                <c:pt idx="25">
                  <c:v>-50000</c:v>
                </c:pt>
                <c:pt idx="26">
                  <c:v>-50000</c:v>
                </c:pt>
                <c:pt idx="27">
                  <c:v>-50000</c:v>
                </c:pt>
                <c:pt idx="28">
                  <c:v>-50000</c:v>
                </c:pt>
                <c:pt idx="29">
                  <c:v>-50000</c:v>
                </c:pt>
                <c:pt idx="30">
                  <c:v>-50000</c:v>
                </c:pt>
                <c:pt idx="31">
                  <c:v>-50000</c:v>
                </c:pt>
                <c:pt idx="32">
                  <c:v>-50000</c:v>
                </c:pt>
                <c:pt idx="33">
                  <c:v>-50000</c:v>
                </c:pt>
                <c:pt idx="34">
                  <c:v>-50000</c:v>
                </c:pt>
                <c:pt idx="35">
                  <c:v>-50000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24-4FCC-8E89-223589DF3BBF}"/>
            </c:ext>
          </c:extLst>
        </c:ser>
        <c:ser>
          <c:idx val="1"/>
          <c:order val="1"/>
          <c:tx>
            <c:strRef>
              <c:f>Liquiditaet_!$A$11</c:f>
              <c:strCache>
                <c:ptCount val="1"/>
                <c:pt idx="0">
                  <c:v>Fortschreibung</c:v>
                </c:pt>
              </c:strCache>
            </c:strRef>
          </c:tx>
          <c:spPr>
            <a:ln w="28440" cap="rnd">
              <a:solidFill>
                <a:srgbClr val="77933C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de-DE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Liquiditaet_!$B$9:$AK$9</c:f>
              <c:strCache>
                <c:ptCount val="36"/>
                <c:pt idx="0">
                  <c:v>Jan</c:v>
                </c:pt>
                <c:pt idx="1">
                  <c:v>Feb</c:v>
                </c:pt>
                <c:pt idx="2">
                  <c:v>Mrz</c:v>
                </c:pt>
                <c:pt idx="3">
                  <c:v>Apr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Dez</c:v>
                </c:pt>
                <c:pt idx="12">
                  <c:v>Jan</c:v>
                </c:pt>
                <c:pt idx="13">
                  <c:v>Feb</c:v>
                </c:pt>
                <c:pt idx="14">
                  <c:v>Mrz</c:v>
                </c:pt>
                <c:pt idx="15">
                  <c:v>Apr</c:v>
                </c:pt>
                <c:pt idx="16">
                  <c:v>Mai</c:v>
                </c:pt>
                <c:pt idx="17">
                  <c:v>Jun</c:v>
                </c:pt>
                <c:pt idx="18">
                  <c:v>Jul</c:v>
                </c:pt>
                <c:pt idx="19">
                  <c:v>Aug</c:v>
                </c:pt>
                <c:pt idx="20">
                  <c:v>Sep</c:v>
                </c:pt>
                <c:pt idx="21">
                  <c:v>Okt</c:v>
                </c:pt>
                <c:pt idx="22">
                  <c:v>Nov</c:v>
                </c:pt>
                <c:pt idx="23">
                  <c:v>Dez</c:v>
                </c:pt>
                <c:pt idx="24">
                  <c:v>Jan</c:v>
                </c:pt>
                <c:pt idx="25">
                  <c:v>Feb</c:v>
                </c:pt>
                <c:pt idx="26">
                  <c:v>Mrz</c:v>
                </c:pt>
                <c:pt idx="27">
                  <c:v>Apr</c:v>
                </c:pt>
                <c:pt idx="28">
                  <c:v>Mai</c:v>
                </c:pt>
                <c:pt idx="29">
                  <c:v>Jun</c:v>
                </c:pt>
                <c:pt idx="30">
                  <c:v>Jul</c:v>
                </c:pt>
                <c:pt idx="31">
                  <c:v>Aug</c:v>
                </c:pt>
                <c:pt idx="32">
                  <c:v>Sep</c:v>
                </c:pt>
                <c:pt idx="33">
                  <c:v>Okt</c:v>
                </c:pt>
                <c:pt idx="34">
                  <c:v>Nov</c:v>
                </c:pt>
                <c:pt idx="35">
                  <c:v>Dez</c:v>
                </c:pt>
              </c:strCache>
            </c:strRef>
          </c:cat>
          <c:val>
            <c:numRef>
              <c:f>Liquiditaet_!$B$11:$AK$11</c:f>
              <c:numCache>
                <c:formatCode>#,##0_ ;[Red]\-#,##0\ </c:formatCode>
                <c:ptCount val="36"/>
                <c:pt idx="0">
                  <c:v>74303.899136206979</c:v>
                </c:pt>
                <c:pt idx="1">
                  <c:v>67638.439374222697</c:v>
                </c:pt>
                <c:pt idx="2">
                  <c:v>67958.806424560898</c:v>
                </c:pt>
                <c:pt idx="3">
                  <c:v>70669.702493326055</c:v>
                </c:pt>
                <c:pt idx="4">
                  <c:v>67663.022981821268</c:v>
                </c:pt>
                <c:pt idx="5">
                  <c:v>64036.07316278918</c:v>
                </c:pt>
                <c:pt idx="6">
                  <c:v>66060.249201117447</c:v>
                </c:pt>
                <c:pt idx="7">
                  <c:v>62076.115395351982</c:v>
                </c:pt>
                <c:pt idx="8">
                  <c:v>61065.979799821856</c:v>
                </c:pt>
                <c:pt idx="9">
                  <c:v>63961.61352629005</c:v>
                </c:pt>
                <c:pt idx="10">
                  <c:v>63821.756102359061</c:v>
                </c:pt>
                <c:pt idx="11">
                  <c:v>76036.336872193831</c:v>
                </c:pt>
                <c:pt idx="12">
                  <c:v>51850.597263427873</c:v>
                </c:pt>
                <c:pt idx="13">
                  <c:v>44122.679071650651</c:v>
                </c:pt>
                <c:pt idx="14">
                  <c:v>48607.092020106713</c:v>
                </c:pt>
                <c:pt idx="15">
                  <c:v>53730.080813547218</c:v>
                </c:pt>
                <c:pt idx="16">
                  <c:v>52970.897068396291</c:v>
                </c:pt>
                <c:pt idx="17">
                  <c:v>50280.555312078126</c:v>
                </c:pt>
                <c:pt idx="18">
                  <c:v>54195.285146953065</c:v>
                </c:pt>
                <c:pt idx="19">
                  <c:v>51248.380509970353</c:v>
                </c:pt>
                <c:pt idx="20">
                  <c:v>49504.721009639288</c:v>
                </c:pt>
                <c:pt idx="21">
                  <c:v>52325.576569868768</c:v>
                </c:pt>
                <c:pt idx="22">
                  <c:v>50931.544096691578</c:v>
                </c:pt>
                <c:pt idx="23">
                  <c:v>60021.501964776369</c:v>
                </c:pt>
                <c:pt idx="24">
                  <c:v>34963.659260195127</c:v>
                </c:pt>
                <c:pt idx="25">
                  <c:v>23820.876492549087</c:v>
                </c:pt>
                <c:pt idx="26">
                  <c:v>26304.268098634631</c:v>
                </c:pt>
                <c:pt idx="27">
                  <c:v>29773.15338969012</c:v>
                </c:pt>
                <c:pt idx="28">
                  <c:v>27092.939863490723</c:v>
                </c:pt>
                <c:pt idx="29">
                  <c:v>21976.070166606358</c:v>
                </c:pt>
                <c:pt idx="30">
                  <c:v>24282.974290539918</c:v>
                </c:pt>
                <c:pt idx="31">
                  <c:v>19350.411657381253</c:v>
                </c:pt>
                <c:pt idx="32">
                  <c:v>15154.900783506428</c:v>
                </c:pt>
                <c:pt idx="33">
                  <c:v>16121.91222921714</c:v>
                </c:pt>
                <c:pt idx="34">
                  <c:v>12800.130172438667</c:v>
                </c:pt>
                <c:pt idx="35">
                  <c:v>19598.272235253819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24-4FCC-8E89-223589DF3B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13702924"/>
        <c:axId val="63134388"/>
      </c:lineChart>
      <c:catAx>
        <c:axId val="137029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de-DE"/>
          </a:p>
        </c:txPr>
        <c:crossAx val="63134388"/>
        <c:crosses val="autoZero"/>
        <c:auto val="1"/>
        <c:lblAlgn val="ctr"/>
        <c:lblOffset val="100"/>
        <c:noMultiLvlLbl val="0"/>
      </c:catAx>
      <c:valAx>
        <c:axId val="63134388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 ;[Red]\-#,##0\ 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de-DE"/>
          </a:p>
        </c:txPr>
        <c:crossAx val="13702924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strike="noStrike" spc="-1">
              <a:solidFill>
                <a:srgbClr val="595959"/>
              </a:solidFill>
              <a:latin typeface="Calibri"/>
            </a:defRPr>
          </a:pPr>
          <a:endParaRPr lang="de-DE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8740157499999996" l="0.7" r="0.7" t="0.78740157499999996" header="0.3" footer="0.3"/>
    <c:pageSetup orientation="portrait"/>
  </c:printSettings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753644</xdr:colOff>
      <xdr:row>73</xdr:row>
      <xdr:rowOff>44594</xdr:rowOff>
    </xdr:from>
    <xdr:to>
      <xdr:col>4</xdr:col>
      <xdr:colOff>537030</xdr:colOff>
      <xdr:row>77</xdr:row>
      <xdr:rowOff>19194</xdr:rowOff>
    </xdr:to>
    <xdr:sp macro="" textlink="">
      <xdr:nvSpPr>
        <xdr:cNvPr id="2" name="Pfeil: nach unten 1">
          <a:extLst>
            <a:ext uri="{FF2B5EF4-FFF2-40B4-BE49-F238E27FC236}">
              <a16:creationId xmlns:a16="http://schemas.microsoft.com/office/drawing/2014/main" id="{1CA02899-DED0-5C26-C71F-269170416370}"/>
            </a:ext>
          </a:extLst>
        </xdr:cNvPr>
        <xdr:cNvSpPr/>
      </xdr:nvSpPr>
      <xdr:spPr>
        <a:xfrm rot="7177808">
          <a:off x="4445812" y="12494126"/>
          <a:ext cx="641350" cy="583486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10695</xdr:colOff>
      <xdr:row>80</xdr:row>
      <xdr:rowOff>89044</xdr:rowOff>
    </xdr:from>
    <xdr:to>
      <xdr:col>4</xdr:col>
      <xdr:colOff>594181</xdr:colOff>
      <xdr:row>84</xdr:row>
      <xdr:rowOff>82694</xdr:rowOff>
    </xdr:to>
    <xdr:sp macro="" textlink="">
      <xdr:nvSpPr>
        <xdr:cNvPr id="3" name="Pfeil: nach unten 2">
          <a:extLst>
            <a:ext uri="{FF2B5EF4-FFF2-40B4-BE49-F238E27FC236}">
              <a16:creationId xmlns:a16="http://schemas.microsoft.com/office/drawing/2014/main" id="{51605A64-09D6-4EE4-AEDC-433611B4EEB0}"/>
            </a:ext>
          </a:extLst>
        </xdr:cNvPr>
        <xdr:cNvSpPr/>
      </xdr:nvSpPr>
      <xdr:spPr>
        <a:xfrm rot="7177808">
          <a:off x="4502963" y="13700626"/>
          <a:ext cx="641350" cy="583486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4</xdr:col>
      <xdr:colOff>6350</xdr:colOff>
      <xdr:row>88</xdr:row>
      <xdr:rowOff>0</xdr:rowOff>
    </xdr:from>
    <xdr:to>
      <xdr:col>4</xdr:col>
      <xdr:colOff>589836</xdr:colOff>
      <xdr:row>92</xdr:row>
      <xdr:rowOff>0</xdr:rowOff>
    </xdr:to>
    <xdr:sp macro="" textlink="">
      <xdr:nvSpPr>
        <xdr:cNvPr id="4" name="Pfeil: nach unten 3">
          <a:extLst>
            <a:ext uri="{FF2B5EF4-FFF2-40B4-BE49-F238E27FC236}">
              <a16:creationId xmlns:a16="http://schemas.microsoft.com/office/drawing/2014/main" id="{CCD2EC55-2DB5-4BAC-81AB-CF21EB312532}"/>
            </a:ext>
          </a:extLst>
        </xdr:cNvPr>
        <xdr:cNvSpPr/>
      </xdr:nvSpPr>
      <xdr:spPr>
        <a:xfrm rot="7177808">
          <a:off x="4498618" y="14919682"/>
          <a:ext cx="641350" cy="583486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388664</xdr:colOff>
      <xdr:row>37</xdr:row>
      <xdr:rowOff>87586</xdr:rowOff>
    </xdr:from>
    <xdr:to>
      <xdr:col>1</xdr:col>
      <xdr:colOff>919655</xdr:colOff>
      <xdr:row>41</xdr:row>
      <xdr:rowOff>98534</xdr:rowOff>
    </xdr:to>
    <xdr:sp macro="" textlink="">
      <xdr:nvSpPr>
        <xdr:cNvPr id="2" name="Pfeil: nach unten 1">
          <a:extLst>
            <a:ext uri="{FF2B5EF4-FFF2-40B4-BE49-F238E27FC236}">
              <a16:creationId xmlns:a16="http://schemas.microsoft.com/office/drawing/2014/main" id="{1D6201E1-B993-4833-39A4-8AB892A44D77}"/>
            </a:ext>
          </a:extLst>
        </xdr:cNvPr>
        <xdr:cNvSpPr/>
      </xdr:nvSpPr>
      <xdr:spPr>
        <a:xfrm>
          <a:off x="3060043" y="6618233"/>
          <a:ext cx="530991" cy="651422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65230</xdr:colOff>
      <xdr:row>14</xdr:row>
      <xdr:rowOff>75080</xdr:rowOff>
    </xdr:from>
    <xdr:to>
      <xdr:col>18</xdr:col>
      <xdr:colOff>249910</xdr:colOff>
      <xdr:row>37</xdr:row>
      <xdr:rowOff>121880</xdr:rowOff>
    </xdr:to>
    <xdr:graphicFrame macro="">
      <xdr:nvGraphicFramePr>
        <xdr:cNvPr id="2" name="Diagramm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Larissa-Design">
  <a:themeElements>
    <a:clrScheme name="Larissa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bundesfinanzministerium.de/Web/DE/Service/Apps_Rechner/Abgabenrechner/abgabenrechner.html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2"/>
  <sheetViews>
    <sheetView showGridLines="0" tabSelected="1" zoomScaleNormal="100" workbookViewId="0">
      <selection activeCell="E11" sqref="E11"/>
    </sheetView>
  </sheetViews>
  <sheetFormatPr baseColWidth="10" defaultColWidth="10.453125" defaultRowHeight="12.5" x14ac:dyDescent="0.25"/>
  <cols>
    <col min="1" max="1" width="5.453125" customWidth="1"/>
    <col min="2" max="2" width="29.54296875" customWidth="1"/>
    <col min="3" max="3" width="52.81640625" customWidth="1"/>
    <col min="5" max="5" width="44.7265625" customWidth="1"/>
  </cols>
  <sheetData>
    <row r="1" spans="1:8" x14ac:dyDescent="0.25">
      <c r="A1" s="1"/>
      <c r="B1" s="2"/>
      <c r="C1" s="3"/>
    </row>
    <row r="2" spans="1:8" x14ac:dyDescent="0.25">
      <c r="A2" s="4"/>
      <c r="C2" s="5"/>
    </row>
    <row r="3" spans="1:8" x14ac:dyDescent="0.25">
      <c r="A3" s="4"/>
      <c r="C3" s="5"/>
    </row>
    <row r="4" spans="1:8" x14ac:dyDescent="0.25">
      <c r="A4" s="4"/>
      <c r="C4" s="5"/>
    </row>
    <row r="5" spans="1:8" x14ac:dyDescent="0.25">
      <c r="A5" s="4"/>
      <c r="C5" s="5"/>
    </row>
    <row r="6" spans="1:8" x14ac:dyDescent="0.25">
      <c r="A6" s="4"/>
      <c r="C6" s="5"/>
    </row>
    <row r="7" spans="1:8" ht="23" x14ac:dyDescent="0.5">
      <c r="A7" s="4"/>
      <c r="B7" s="6" t="s">
        <v>0</v>
      </c>
      <c r="C7" s="7" t="s">
        <v>1</v>
      </c>
    </row>
    <row r="8" spans="1:8" ht="18" x14ac:dyDescent="0.4">
      <c r="A8" s="4"/>
      <c r="B8" s="8"/>
      <c r="C8" s="7"/>
    </row>
    <row r="9" spans="1:8" ht="18" x14ac:dyDescent="0.4">
      <c r="A9" s="4"/>
      <c r="B9" s="8"/>
      <c r="C9" s="7"/>
    </row>
    <row r="10" spans="1:8" ht="18" x14ac:dyDescent="0.4">
      <c r="A10" s="4"/>
      <c r="B10" s="8" t="s">
        <v>2</v>
      </c>
      <c r="C10" s="9" t="s">
        <v>466</v>
      </c>
    </row>
    <row r="11" spans="1:8" ht="18" x14ac:dyDescent="0.4">
      <c r="A11" s="4"/>
      <c r="B11" s="8"/>
      <c r="C11" s="7"/>
    </row>
    <row r="12" spans="1:8" ht="18" x14ac:dyDescent="0.4">
      <c r="A12" s="4"/>
      <c r="B12" s="8"/>
      <c r="C12" s="7"/>
    </row>
    <row r="13" spans="1:8" ht="18" x14ac:dyDescent="0.4">
      <c r="A13" s="4"/>
      <c r="B13" s="8" t="s">
        <v>3</v>
      </c>
      <c r="C13" s="10">
        <v>2026</v>
      </c>
    </row>
    <row r="14" spans="1:8" ht="18" x14ac:dyDescent="0.4">
      <c r="A14" s="4"/>
      <c r="B14" s="8"/>
      <c r="C14" s="11"/>
    </row>
    <row r="15" spans="1:8" ht="18" x14ac:dyDescent="0.4">
      <c r="A15" s="4"/>
      <c r="B15" s="8" t="s">
        <v>4</v>
      </c>
      <c r="C15" s="12">
        <f>C13+1</f>
        <v>2027</v>
      </c>
      <c r="H15" s="13"/>
    </row>
    <row r="16" spans="1:8" x14ac:dyDescent="0.25">
      <c r="A16" s="4"/>
      <c r="C16" s="5"/>
    </row>
    <row r="17" spans="1:6" ht="18" x14ac:dyDescent="0.4">
      <c r="A17" s="4"/>
      <c r="B17" s="8" t="s">
        <v>5</v>
      </c>
      <c r="C17" s="12">
        <f>C15+1</f>
        <v>2028</v>
      </c>
    </row>
    <row r="18" spans="1:6" ht="18" x14ac:dyDescent="0.4">
      <c r="A18" s="4"/>
      <c r="B18" s="8"/>
      <c r="C18" s="11"/>
    </row>
    <row r="19" spans="1:6" ht="18" hidden="1" x14ac:dyDescent="0.4">
      <c r="A19" s="4"/>
      <c r="B19" s="8" t="s">
        <v>6</v>
      </c>
      <c r="C19" s="12">
        <f>C17+1</f>
        <v>2029</v>
      </c>
      <c r="E19" s="14"/>
      <c r="F19" s="14"/>
    </row>
    <row r="20" spans="1:6" ht="18" hidden="1" x14ac:dyDescent="0.4">
      <c r="A20" s="4"/>
      <c r="B20" s="8"/>
      <c r="C20" s="11"/>
    </row>
    <row r="21" spans="1:6" x14ac:dyDescent="0.25">
      <c r="A21" s="4"/>
      <c r="C21" s="5"/>
    </row>
    <row r="22" spans="1:6" ht="13" x14ac:dyDescent="0.3">
      <c r="A22" s="4"/>
      <c r="B22" s="15" t="s">
        <v>7</v>
      </c>
      <c r="C22" s="16">
        <f ca="1">TODAY()</f>
        <v>46126</v>
      </c>
    </row>
    <row r="23" spans="1:6" ht="13" x14ac:dyDescent="0.3">
      <c r="A23" s="4"/>
      <c r="B23" s="15" t="s">
        <v>8</v>
      </c>
      <c r="C23" s="17" t="s">
        <v>460</v>
      </c>
    </row>
    <row r="24" spans="1:6" ht="13" x14ac:dyDescent="0.3">
      <c r="A24" s="4"/>
      <c r="B24" s="15"/>
      <c r="C24" s="17"/>
    </row>
    <row r="25" spans="1:6" ht="13" x14ac:dyDescent="0.3">
      <c r="A25" s="4"/>
      <c r="B25" s="15"/>
      <c r="C25" s="17"/>
    </row>
    <row r="26" spans="1:6" ht="13" x14ac:dyDescent="0.3">
      <c r="A26" s="4"/>
      <c r="B26" s="15"/>
      <c r="C26" s="17"/>
    </row>
    <row r="27" spans="1:6" ht="13" x14ac:dyDescent="0.3">
      <c r="A27" s="4"/>
      <c r="B27" s="15"/>
      <c r="C27" s="17"/>
    </row>
    <row r="28" spans="1:6" ht="13" thickBot="1" x14ac:dyDescent="0.3">
      <c r="A28" s="18"/>
      <c r="B28" s="19"/>
      <c r="C28" s="20"/>
    </row>
    <row r="30" spans="1:6" ht="13" x14ac:dyDescent="0.3">
      <c r="B30" s="21"/>
    </row>
    <row r="32" spans="1:6" ht="15.5" x14ac:dyDescent="0.35">
      <c r="B32" s="22" t="s">
        <v>9</v>
      </c>
    </row>
    <row r="34" spans="2:3" ht="13" x14ac:dyDescent="0.3">
      <c r="B34" s="15" t="s">
        <v>10</v>
      </c>
    </row>
    <row r="36" spans="2:3" ht="13" x14ac:dyDescent="0.3">
      <c r="B36" s="23" t="s">
        <v>11</v>
      </c>
      <c r="C36" s="24" t="s">
        <v>12</v>
      </c>
    </row>
    <row r="37" spans="2:3" ht="37.5" x14ac:dyDescent="0.25">
      <c r="B37" s="25" t="s">
        <v>13</v>
      </c>
      <c r="C37" s="26" t="s">
        <v>14</v>
      </c>
    </row>
    <row r="38" spans="2:3" ht="25" x14ac:dyDescent="0.25">
      <c r="B38" s="27" t="s">
        <v>15</v>
      </c>
      <c r="C38" s="28" t="s">
        <v>16</v>
      </c>
    </row>
    <row r="39" spans="2:3" ht="50" x14ac:dyDescent="0.25">
      <c r="B39" s="29" t="s">
        <v>17</v>
      </c>
      <c r="C39" s="30" t="s">
        <v>18</v>
      </c>
    </row>
    <row r="40" spans="2:3" ht="25" x14ac:dyDescent="0.25">
      <c r="B40" s="29" t="s">
        <v>19</v>
      </c>
      <c r="C40" s="30" t="s">
        <v>20</v>
      </c>
    </row>
    <row r="41" spans="2:3" x14ac:dyDescent="0.25">
      <c r="B41" s="29" t="s">
        <v>21</v>
      </c>
      <c r="C41" s="30"/>
    </row>
    <row r="42" spans="2:3" x14ac:dyDescent="0.25">
      <c r="B42" s="29"/>
      <c r="C42" s="30"/>
    </row>
  </sheetData>
  <printOptions horizontalCentered="1"/>
  <pageMargins left="0.25" right="0.25" top="0.75" bottom="0.75" header="0.511811023622047" footer="0.511811023622047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3D69B"/>
    <pageSetUpPr fitToPage="1"/>
  </sheetPr>
  <dimension ref="A1:XES41"/>
  <sheetViews>
    <sheetView showGridLines="0" zoomScaleNormal="100" workbookViewId="0">
      <pane ySplit="3" topLeftCell="A12" activePane="bottomLeft" state="frozen"/>
      <selection activeCell="E33" sqref="E33"/>
      <selection pane="bottomLeft" activeCell="E33" sqref="E33"/>
    </sheetView>
  </sheetViews>
  <sheetFormatPr baseColWidth="10" defaultColWidth="11.453125" defaultRowHeight="12.5" x14ac:dyDescent="0.25"/>
  <cols>
    <col min="1" max="1" width="41.81640625" style="163" customWidth="1"/>
    <col min="2" max="2" width="10.54296875" style="163" customWidth="1"/>
    <col min="3" max="9" width="10.81640625" style="163" customWidth="1"/>
    <col min="10" max="14" width="10.54296875" style="163" customWidth="1"/>
    <col min="15" max="15" width="12" style="163" customWidth="1"/>
    <col min="16" max="16" width="28" style="163" customWidth="1"/>
    <col min="17" max="16384" width="11.453125" style="163"/>
  </cols>
  <sheetData>
    <row r="1" spans="1:19 16372:16373" ht="18" x14ac:dyDescent="0.4">
      <c r="A1" s="568" t="str">
        <f>Start!C10</f>
        <v>Bäckerei Muster UG</v>
      </c>
      <c r="B1" s="569"/>
      <c r="C1" s="570"/>
      <c r="D1" s="570"/>
      <c r="E1" s="570"/>
      <c r="F1" s="570"/>
      <c r="G1" s="570"/>
      <c r="H1" s="570"/>
      <c r="I1" s="425">
        <f>Start!C17</f>
        <v>2028</v>
      </c>
      <c r="J1" s="570"/>
      <c r="K1" s="570"/>
      <c r="L1" s="570"/>
      <c r="M1" s="571" t="s">
        <v>246</v>
      </c>
      <c r="N1" s="425">
        <f>Start!C17</f>
        <v>2028</v>
      </c>
      <c r="O1" s="573"/>
      <c r="P1" s="573"/>
    </row>
    <row r="2" spans="1:19 16372:16373" ht="23" x14ac:dyDescent="0.5">
      <c r="A2" s="574"/>
      <c r="B2" s="575"/>
      <c r="H2" s="601"/>
      <c r="J2" s="601"/>
      <c r="M2" s="601"/>
      <c r="N2" s="576" t="str">
        <f>Start!C7</f>
        <v>Neuplanung</v>
      </c>
      <c r="O2" s="352"/>
      <c r="P2" s="484"/>
    </row>
    <row r="3" spans="1:19 16372:16373" s="492" customFormat="1" ht="21" x14ac:dyDescent="0.25">
      <c r="A3" s="485"/>
      <c r="B3" s="577" t="s">
        <v>247</v>
      </c>
      <c r="C3" s="602" t="s">
        <v>68</v>
      </c>
      <c r="D3" s="603" t="s">
        <v>69</v>
      </c>
      <c r="E3" s="603" t="s">
        <v>70</v>
      </c>
      <c r="F3" s="603" t="s">
        <v>71</v>
      </c>
      <c r="G3" s="603" t="s">
        <v>72</v>
      </c>
      <c r="H3" s="603" t="s">
        <v>73</v>
      </c>
      <c r="I3" s="603" t="s">
        <v>74</v>
      </c>
      <c r="J3" s="603" t="s">
        <v>75</v>
      </c>
      <c r="K3" s="603" t="s">
        <v>76</v>
      </c>
      <c r="L3" s="603" t="s">
        <v>77</v>
      </c>
      <c r="M3" s="603" t="s">
        <v>78</v>
      </c>
      <c r="N3" s="604" t="s">
        <v>79</v>
      </c>
      <c r="O3" s="604" t="s">
        <v>33</v>
      </c>
      <c r="P3" s="605" t="s">
        <v>248</v>
      </c>
    </row>
    <row r="4" spans="1:19 16372:16373" s="497" customFormat="1" ht="10" x14ac:dyDescent="0.2">
      <c r="A4" s="579"/>
      <c r="B4" s="493"/>
      <c r="C4" s="580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5"/>
      <c r="O4" s="493"/>
      <c r="P4" s="606"/>
    </row>
    <row r="5" spans="1:19 16372:16373" s="335" customFormat="1" ht="14.5" x14ac:dyDescent="0.35">
      <c r="A5" s="581" t="s">
        <v>249</v>
      </c>
      <c r="B5" s="499"/>
      <c r="C5" s="582">
        <f>'U-Planung'!C84</f>
        <v>41384.725456797656</v>
      </c>
      <c r="D5" s="500">
        <f>'U-Planung'!D84</f>
        <v>62342.100698186747</v>
      </c>
      <c r="E5" s="500">
        <f>'U-Planung'!E84</f>
        <v>74306.863257593024</v>
      </c>
      <c r="F5" s="500">
        <f>'U-Planung'!F84</f>
        <v>75841.680746247483</v>
      </c>
      <c r="G5" s="500">
        <f>'U-Planung'!G84</f>
        <v>72851.820904173743</v>
      </c>
      <c r="H5" s="500">
        <f>'U-Planung'!H84</f>
        <v>69538.161144539103</v>
      </c>
      <c r="I5" s="500">
        <f>'U-Planung'!I84</f>
        <v>74741.462057089899</v>
      </c>
      <c r="J5" s="500">
        <f>'U-Planung'!J84</f>
        <v>71491.98147708812</v>
      </c>
      <c r="K5" s="500">
        <f>'U-Planung'!K84</f>
        <v>73119.493191277623</v>
      </c>
      <c r="L5" s="500">
        <f>'U-Planung'!L84</f>
        <v>79256.416548253634</v>
      </c>
      <c r="M5" s="500">
        <f>'U-Planung'!M84</f>
        <v>70083.464888039263</v>
      </c>
      <c r="N5" s="508">
        <f>'U-Planung'!N84</f>
        <v>91983.061084118235</v>
      </c>
      <c r="O5" s="499">
        <f>SUM(C5:N5)</f>
        <v>856941.23145340441</v>
      </c>
      <c r="P5" s="607" t="s">
        <v>121</v>
      </c>
      <c r="XER5" s="492"/>
      <c r="XES5" s="492"/>
    </row>
    <row r="6" spans="1:19 16372:16373" s="335" customFormat="1" ht="14.5" x14ac:dyDescent="0.35">
      <c r="A6" s="583" t="s">
        <v>250</v>
      </c>
      <c r="B6" s="502"/>
      <c r="C6" s="519">
        <v>0</v>
      </c>
      <c r="D6" s="503">
        <v>0</v>
      </c>
      <c r="E6" s="503">
        <v>0</v>
      </c>
      <c r="F6" s="503">
        <v>0</v>
      </c>
      <c r="G6" s="503">
        <v>0</v>
      </c>
      <c r="H6" s="503">
        <v>0</v>
      </c>
      <c r="I6" s="503">
        <v>0</v>
      </c>
      <c r="J6" s="503">
        <v>0</v>
      </c>
      <c r="K6" s="503">
        <v>0</v>
      </c>
      <c r="L6" s="503">
        <v>0</v>
      </c>
      <c r="M6" s="503">
        <v>0</v>
      </c>
      <c r="N6" s="503">
        <v>0</v>
      </c>
      <c r="O6" s="502"/>
      <c r="P6" s="608"/>
      <c r="XER6" s="497"/>
      <c r="XES6" s="497"/>
    </row>
    <row r="7" spans="1:19 16372:16373" s="335" customFormat="1" ht="14.5" x14ac:dyDescent="0.35">
      <c r="A7" s="584" t="s">
        <v>251</v>
      </c>
      <c r="B7" s="499"/>
      <c r="C7" s="520">
        <v>0</v>
      </c>
      <c r="D7" s="506">
        <v>0</v>
      </c>
      <c r="E7" s="506">
        <v>0</v>
      </c>
      <c r="F7" s="506">
        <v>0</v>
      </c>
      <c r="G7" s="506">
        <v>0</v>
      </c>
      <c r="H7" s="506">
        <v>0</v>
      </c>
      <c r="I7" s="506">
        <v>0</v>
      </c>
      <c r="J7" s="506">
        <v>0</v>
      </c>
      <c r="K7" s="506">
        <v>0</v>
      </c>
      <c r="L7" s="506">
        <v>0</v>
      </c>
      <c r="M7" s="506">
        <v>0</v>
      </c>
      <c r="N7" s="506">
        <v>0</v>
      </c>
      <c r="O7" s="499"/>
      <c r="P7" s="609"/>
    </row>
    <row r="8" spans="1:19 16372:16373" s="335" customFormat="1" ht="14.5" x14ac:dyDescent="0.35">
      <c r="A8" s="585" t="s">
        <v>252</v>
      </c>
      <c r="B8" s="502"/>
      <c r="C8" s="586">
        <f t="shared" ref="C8:N8" si="0">SUM(C5:C7)</f>
        <v>41384.725456797656</v>
      </c>
      <c r="D8" s="507">
        <f t="shared" si="0"/>
        <v>62342.100698186747</v>
      </c>
      <c r="E8" s="507">
        <f t="shared" si="0"/>
        <v>74306.863257593024</v>
      </c>
      <c r="F8" s="507">
        <f t="shared" si="0"/>
        <v>75841.680746247483</v>
      </c>
      <c r="G8" s="507">
        <f t="shared" si="0"/>
        <v>72851.820904173743</v>
      </c>
      <c r="H8" s="507">
        <f t="shared" si="0"/>
        <v>69538.161144539103</v>
      </c>
      <c r="I8" s="507">
        <f t="shared" si="0"/>
        <v>74741.462057089899</v>
      </c>
      <c r="J8" s="507">
        <f t="shared" si="0"/>
        <v>71491.98147708812</v>
      </c>
      <c r="K8" s="507">
        <f t="shared" si="0"/>
        <v>73119.493191277623</v>
      </c>
      <c r="L8" s="507">
        <f t="shared" si="0"/>
        <v>79256.416548253634</v>
      </c>
      <c r="M8" s="507">
        <f t="shared" si="0"/>
        <v>70083.464888039263</v>
      </c>
      <c r="N8" s="507">
        <f t="shared" si="0"/>
        <v>91983.061084118235</v>
      </c>
      <c r="O8" s="502">
        <f>SUM(C8:N8)</f>
        <v>856941.23145340441</v>
      </c>
      <c r="P8" s="608"/>
    </row>
    <row r="9" spans="1:19 16372:16373" s="335" customFormat="1" ht="14.5" x14ac:dyDescent="0.35">
      <c r="A9" s="581"/>
      <c r="B9" s="499"/>
      <c r="C9" s="582"/>
      <c r="D9" s="500"/>
      <c r="E9" s="500"/>
      <c r="F9" s="500"/>
      <c r="G9" s="500"/>
      <c r="H9" s="500"/>
      <c r="I9" s="500"/>
      <c r="J9" s="500"/>
      <c r="K9" s="500"/>
      <c r="L9" s="500"/>
      <c r="M9" s="500"/>
      <c r="N9" s="508"/>
      <c r="O9" s="499"/>
      <c r="P9" s="609"/>
      <c r="R9" s="220"/>
    </row>
    <row r="10" spans="1:19 16372:16373" ht="14.5" x14ac:dyDescent="0.35">
      <c r="A10" s="583" t="s">
        <v>253</v>
      </c>
      <c r="B10" s="587"/>
      <c r="C10" s="519">
        <f>Material!C95</f>
        <v>7195.5608946339134</v>
      </c>
      <c r="D10" s="503">
        <f>Material!D95</f>
        <v>10839.41905912824</v>
      </c>
      <c r="E10" s="503">
        <f>Material!E95</f>
        <v>12919.731943550252</v>
      </c>
      <c r="F10" s="503">
        <f>Material!F95</f>
        <v>13186.590611328324</v>
      </c>
      <c r="G10" s="503">
        <f>Material!G95</f>
        <v>12666.743775989988</v>
      </c>
      <c r="H10" s="503">
        <f>Material!H95</f>
        <v>12090.597859317424</v>
      </c>
      <c r="I10" s="503">
        <f>Material!I95</f>
        <v>12995.29562295122</v>
      </c>
      <c r="J10" s="503">
        <f>Material!J95</f>
        <v>12430.308538193538</v>
      </c>
      <c r="K10" s="503">
        <f>Material!K95</f>
        <v>12713.28394800762</v>
      </c>
      <c r="L10" s="503">
        <f>Material!L95</f>
        <v>13780.310616262799</v>
      </c>
      <c r="M10" s="503">
        <f>Material!M95</f>
        <v>12185.409803799776</v>
      </c>
      <c r="N10" s="503">
        <f>Material!N95</f>
        <v>15993.091895620833</v>
      </c>
      <c r="O10" s="509">
        <f>SUM(C10:N10)</f>
        <v>148996.34456878391</v>
      </c>
      <c r="P10" s="540" t="s">
        <v>287</v>
      </c>
      <c r="R10" s="52"/>
      <c r="XER10" s="335"/>
      <c r="XES10" s="335"/>
    </row>
    <row r="11" spans="1:19 16372:16373" ht="14.5" x14ac:dyDescent="0.35">
      <c r="A11" s="581" t="s">
        <v>255</v>
      </c>
      <c r="B11" s="499"/>
      <c r="C11" s="582">
        <f t="shared" ref="C11:N11" si="1">C8-C10</f>
        <v>34189.164562163744</v>
      </c>
      <c r="D11" s="500">
        <f t="shared" si="1"/>
        <v>51502.681639058508</v>
      </c>
      <c r="E11" s="500">
        <f t="shared" si="1"/>
        <v>61387.131314042774</v>
      </c>
      <c r="F11" s="500">
        <f t="shared" si="1"/>
        <v>62655.090134919155</v>
      </c>
      <c r="G11" s="500">
        <f t="shared" si="1"/>
        <v>60185.077128183751</v>
      </c>
      <c r="H11" s="500">
        <f t="shared" si="1"/>
        <v>57447.56328522168</v>
      </c>
      <c r="I11" s="500">
        <f t="shared" si="1"/>
        <v>61746.166434138679</v>
      </c>
      <c r="J11" s="500">
        <f t="shared" si="1"/>
        <v>59061.672938894582</v>
      </c>
      <c r="K11" s="500">
        <f t="shared" si="1"/>
        <v>60406.209243270001</v>
      </c>
      <c r="L11" s="500">
        <f t="shared" si="1"/>
        <v>65476.105931990838</v>
      </c>
      <c r="M11" s="500">
        <f t="shared" si="1"/>
        <v>57898.055084239488</v>
      </c>
      <c r="N11" s="508">
        <f t="shared" si="1"/>
        <v>75989.969188497402</v>
      </c>
      <c r="O11" s="499">
        <f>O5-O10</f>
        <v>707944.88688462053</v>
      </c>
      <c r="P11" s="609"/>
      <c r="XER11" s="335"/>
      <c r="XES11" s="335"/>
    </row>
    <row r="12" spans="1:19 16372:16373" ht="14.5" x14ac:dyDescent="0.35">
      <c r="A12" s="583" t="s">
        <v>256</v>
      </c>
      <c r="B12" s="509"/>
      <c r="C12" s="503">
        <f>'so Erl'!F74</f>
        <v>485</v>
      </c>
      <c r="D12" s="503">
        <f>'so Erl'!G74</f>
        <v>485</v>
      </c>
      <c r="E12" s="503">
        <f>'so Erl'!H74</f>
        <v>485</v>
      </c>
      <c r="F12" s="503">
        <f>'so Erl'!I74</f>
        <v>485</v>
      </c>
      <c r="G12" s="503">
        <f>'so Erl'!J74</f>
        <v>485</v>
      </c>
      <c r="H12" s="503">
        <f>'so Erl'!K74</f>
        <v>485</v>
      </c>
      <c r="I12" s="503">
        <f>'so Erl'!L74</f>
        <v>485</v>
      </c>
      <c r="J12" s="503">
        <f>'so Erl'!M74</f>
        <v>485</v>
      </c>
      <c r="K12" s="503">
        <f>'so Erl'!N74</f>
        <v>485</v>
      </c>
      <c r="L12" s="503">
        <f>'so Erl'!O74</f>
        <v>485</v>
      </c>
      <c r="M12" s="503">
        <f>'so Erl'!P74</f>
        <v>485</v>
      </c>
      <c r="N12" s="503">
        <f>'so Erl'!Q74</f>
        <v>485</v>
      </c>
      <c r="O12" s="509">
        <f>SUM(C12:N12)</f>
        <v>5820</v>
      </c>
      <c r="P12" s="540"/>
    </row>
    <row r="13" spans="1:19 16372:16373" ht="14.5" x14ac:dyDescent="0.35">
      <c r="A13" s="581" t="s">
        <v>257</v>
      </c>
      <c r="B13" s="499"/>
      <c r="C13" s="582">
        <f t="shared" ref="C13:N13" si="2">C11+C12</f>
        <v>34674.164562163744</v>
      </c>
      <c r="D13" s="500">
        <f t="shared" si="2"/>
        <v>51987.681639058508</v>
      </c>
      <c r="E13" s="500">
        <f t="shared" si="2"/>
        <v>61872.131314042774</v>
      </c>
      <c r="F13" s="500">
        <f t="shared" si="2"/>
        <v>63140.090134919155</v>
      </c>
      <c r="G13" s="500">
        <f t="shared" si="2"/>
        <v>60670.077128183751</v>
      </c>
      <c r="H13" s="500">
        <f t="shared" si="2"/>
        <v>57932.56328522168</v>
      </c>
      <c r="I13" s="500">
        <f t="shared" si="2"/>
        <v>62231.166434138679</v>
      </c>
      <c r="J13" s="500">
        <f t="shared" si="2"/>
        <v>59546.672938894582</v>
      </c>
      <c r="K13" s="500">
        <f t="shared" si="2"/>
        <v>60891.209243270001</v>
      </c>
      <c r="L13" s="500">
        <f t="shared" si="2"/>
        <v>65961.105931990838</v>
      </c>
      <c r="M13" s="500">
        <f t="shared" si="2"/>
        <v>58383.055084239488</v>
      </c>
      <c r="N13" s="500">
        <f t="shared" si="2"/>
        <v>76474.969188497402</v>
      </c>
      <c r="O13" s="499">
        <f>SUM(C13:N13)</f>
        <v>713764.88688462065</v>
      </c>
      <c r="P13" s="609"/>
      <c r="S13" s="52"/>
    </row>
    <row r="14" spans="1:19 16372:16373" ht="14.5" x14ac:dyDescent="0.35">
      <c r="A14" s="585"/>
      <c r="B14" s="502"/>
      <c r="C14" s="586"/>
      <c r="D14" s="507"/>
      <c r="E14" s="507"/>
      <c r="F14" s="507"/>
      <c r="G14" s="507"/>
      <c r="H14" s="507"/>
      <c r="I14" s="507"/>
      <c r="J14" s="507"/>
      <c r="K14" s="507"/>
      <c r="L14" s="507"/>
      <c r="M14" s="507"/>
      <c r="N14" s="511"/>
      <c r="O14" s="502"/>
      <c r="P14" s="608"/>
    </row>
    <row r="15" spans="1:19 16372:16373" ht="14.5" x14ac:dyDescent="0.35">
      <c r="A15" s="584" t="s">
        <v>143</v>
      </c>
      <c r="B15" s="512"/>
      <c r="C15" s="520">
        <f>Personal!B106</f>
        <v>45707.087349000009</v>
      </c>
      <c r="D15" s="506">
        <f>Personal!C106</f>
        <v>42883.241089499999</v>
      </c>
      <c r="E15" s="506">
        <f>Personal!D106</f>
        <v>44699.704213499994</v>
      </c>
      <c r="F15" s="506">
        <f>Personal!E106</f>
        <v>45584.758800000003</v>
      </c>
      <c r="G15" s="506">
        <f>Personal!F106</f>
        <v>49233.946040999996</v>
      </c>
      <c r="H15" s="506">
        <f>Personal!G106</f>
        <v>47029.648113000003</v>
      </c>
      <c r="I15" s="506">
        <f>Personal!H106</f>
        <v>46199.010500999997</v>
      </c>
      <c r="J15" s="506">
        <f>Personal!I106</f>
        <v>50478.890363999999</v>
      </c>
      <c r="K15" s="506">
        <f>Personal!J106</f>
        <v>49697.777934000005</v>
      </c>
      <c r="L15" s="506">
        <f>Personal!K106</f>
        <v>51769.052842500001</v>
      </c>
      <c r="M15" s="506">
        <f>Personal!L106</f>
        <v>46701.774315000002</v>
      </c>
      <c r="N15" s="513">
        <f>Personal!M106</f>
        <v>55101.757977000001</v>
      </c>
      <c r="O15" s="512">
        <f t="shared" ref="O15:O28" si="3">SUM(C15:N15)</f>
        <v>575086.64953949989</v>
      </c>
      <c r="P15" s="607" t="s">
        <v>143</v>
      </c>
      <c r="Q15" s="52"/>
    </row>
    <row r="16" spans="1:19 16372:16373" ht="14.5" x14ac:dyDescent="0.35">
      <c r="A16" s="583" t="s">
        <v>259</v>
      </c>
      <c r="B16" s="509">
        <f>GuV_J2!O16</f>
        <v>80000</v>
      </c>
      <c r="C16" s="519">
        <f t="shared" ref="C16:N16" si="4">$B16/12</f>
        <v>6666.666666666667</v>
      </c>
      <c r="D16" s="503">
        <f t="shared" si="4"/>
        <v>6666.666666666667</v>
      </c>
      <c r="E16" s="503">
        <f t="shared" si="4"/>
        <v>6666.666666666667</v>
      </c>
      <c r="F16" s="503">
        <f t="shared" si="4"/>
        <v>6666.666666666667</v>
      </c>
      <c r="G16" s="503">
        <f t="shared" si="4"/>
        <v>6666.666666666667</v>
      </c>
      <c r="H16" s="503">
        <f t="shared" si="4"/>
        <v>6666.666666666667</v>
      </c>
      <c r="I16" s="503">
        <f t="shared" si="4"/>
        <v>6666.666666666667</v>
      </c>
      <c r="J16" s="503">
        <f t="shared" si="4"/>
        <v>6666.666666666667</v>
      </c>
      <c r="K16" s="503">
        <f t="shared" si="4"/>
        <v>6666.666666666667</v>
      </c>
      <c r="L16" s="503">
        <f t="shared" si="4"/>
        <v>6666.666666666667</v>
      </c>
      <c r="M16" s="503">
        <f t="shared" si="4"/>
        <v>6666.666666666667</v>
      </c>
      <c r="N16" s="510">
        <f t="shared" si="4"/>
        <v>6666.666666666667</v>
      </c>
      <c r="O16" s="509">
        <f t="shared" si="3"/>
        <v>80000</v>
      </c>
      <c r="P16" s="540"/>
    </row>
    <row r="17" spans="1:21 16372:16373" ht="14.5" x14ac:dyDescent="0.35">
      <c r="A17" s="589" t="s">
        <v>285</v>
      </c>
      <c r="B17" s="516"/>
      <c r="C17" s="610">
        <f>GuV_J2!C17</f>
        <v>0</v>
      </c>
      <c r="D17" s="590">
        <f>GuV_J2!D17</f>
        <v>0</v>
      </c>
      <c r="E17" s="590">
        <f>GuV_J2!E17</f>
        <v>0</v>
      </c>
      <c r="F17" s="590">
        <f>GuV_J2!F17</f>
        <v>0</v>
      </c>
      <c r="G17" s="590">
        <f>GuV_J2!G17</f>
        <v>124</v>
      </c>
      <c r="H17" s="590">
        <f>GuV_J2!H17</f>
        <v>0</v>
      </c>
      <c r="I17" s="590">
        <f>GuV_J2!I17</f>
        <v>0</v>
      </c>
      <c r="J17" s="590">
        <f>GuV_J2!J17</f>
        <v>376</v>
      </c>
      <c r="K17" s="590">
        <f>GuV_J2!K17</f>
        <v>0</v>
      </c>
      <c r="L17" s="590">
        <f>GuV_J2!L17</f>
        <v>0</v>
      </c>
      <c r="M17" s="590">
        <f>GuV_J2!M17</f>
        <v>0</v>
      </c>
      <c r="N17" s="590">
        <f>GuV_J2!N17</f>
        <v>0</v>
      </c>
      <c r="O17" s="512">
        <f t="shared" si="3"/>
        <v>500</v>
      </c>
      <c r="P17" s="611"/>
    </row>
    <row r="18" spans="1:21 16372:16373" ht="14.5" x14ac:dyDescent="0.35">
      <c r="A18" s="591" t="s">
        <v>262</v>
      </c>
      <c r="B18" s="612"/>
      <c r="C18" s="613">
        <f>GuV_J2!C18</f>
        <v>0</v>
      </c>
      <c r="D18" s="614">
        <f>GuV_J2!D18</f>
        <v>709.86</v>
      </c>
      <c r="E18" s="614">
        <f>GuV_J2!E18</f>
        <v>61.33</v>
      </c>
      <c r="F18" s="614">
        <f>GuV_J2!F18</f>
        <v>533.28</v>
      </c>
      <c r="G18" s="614">
        <f>GuV_J2!G18</f>
        <v>339.36</v>
      </c>
      <c r="H18" s="614">
        <f>GuV_J2!H18</f>
        <v>437.42</v>
      </c>
      <c r="I18" s="614">
        <f>GuV_J2!I18</f>
        <v>471</v>
      </c>
      <c r="J18" s="614">
        <f>GuV_J2!J18</f>
        <v>18.36</v>
      </c>
      <c r="K18" s="614">
        <f>GuV_J2!K18</f>
        <v>61.33</v>
      </c>
      <c r="L18" s="614">
        <f>GuV_J2!L18</f>
        <v>0</v>
      </c>
      <c r="M18" s="614">
        <f>GuV_J2!M18</f>
        <v>833.56</v>
      </c>
      <c r="N18" s="614">
        <f>GuV_J2!N18</f>
        <v>317.83</v>
      </c>
      <c r="O18" s="509">
        <f t="shared" si="3"/>
        <v>3783.33</v>
      </c>
      <c r="P18" s="615"/>
      <c r="R18" s="521"/>
    </row>
    <row r="19" spans="1:21 16372:16373" ht="14.5" x14ac:dyDescent="0.35">
      <c r="A19" s="584" t="str">
        <f>GuV_J1!A19</f>
        <v>Rechts- und Beratungskosten / bes. Kosten</v>
      </c>
      <c r="B19" s="512">
        <v>0</v>
      </c>
      <c r="C19" s="520">
        <f t="shared" ref="C19:N21" si="5">$B19/12</f>
        <v>0</v>
      </c>
      <c r="D19" s="506">
        <f t="shared" si="5"/>
        <v>0</v>
      </c>
      <c r="E19" s="506">
        <f t="shared" si="5"/>
        <v>0</v>
      </c>
      <c r="F19" s="506">
        <f t="shared" si="5"/>
        <v>0</v>
      </c>
      <c r="G19" s="506">
        <f t="shared" si="5"/>
        <v>0</v>
      </c>
      <c r="H19" s="506">
        <f t="shared" si="5"/>
        <v>0</v>
      </c>
      <c r="I19" s="506">
        <f t="shared" si="5"/>
        <v>0</v>
      </c>
      <c r="J19" s="506">
        <f t="shared" si="5"/>
        <v>0</v>
      </c>
      <c r="K19" s="506">
        <f t="shared" si="5"/>
        <v>0</v>
      </c>
      <c r="L19" s="506">
        <f t="shared" si="5"/>
        <v>0</v>
      </c>
      <c r="M19" s="506">
        <f t="shared" si="5"/>
        <v>0</v>
      </c>
      <c r="N19" s="513">
        <f t="shared" si="5"/>
        <v>0</v>
      </c>
      <c r="O19" s="512">
        <f t="shared" si="3"/>
        <v>0</v>
      </c>
      <c r="P19" s="607"/>
    </row>
    <row r="20" spans="1:21 16372:16373" ht="14.5" x14ac:dyDescent="0.35">
      <c r="A20" s="583" t="s">
        <v>264</v>
      </c>
      <c r="B20" s="509">
        <f>GuV_J2!O20</f>
        <v>1500</v>
      </c>
      <c r="C20" s="519">
        <f t="shared" si="5"/>
        <v>125</v>
      </c>
      <c r="D20" s="503">
        <f t="shared" si="5"/>
        <v>125</v>
      </c>
      <c r="E20" s="503">
        <f t="shared" si="5"/>
        <v>125</v>
      </c>
      <c r="F20" s="503">
        <f t="shared" si="5"/>
        <v>125</v>
      </c>
      <c r="G20" s="503">
        <f t="shared" si="5"/>
        <v>125</v>
      </c>
      <c r="H20" s="503">
        <f t="shared" si="5"/>
        <v>125</v>
      </c>
      <c r="I20" s="503">
        <f t="shared" si="5"/>
        <v>125</v>
      </c>
      <c r="J20" s="503">
        <f t="shared" si="5"/>
        <v>125</v>
      </c>
      <c r="K20" s="503">
        <f t="shared" si="5"/>
        <v>125</v>
      </c>
      <c r="L20" s="503">
        <f t="shared" si="5"/>
        <v>125</v>
      </c>
      <c r="M20" s="503">
        <f t="shared" si="5"/>
        <v>125</v>
      </c>
      <c r="N20" s="510">
        <f t="shared" si="5"/>
        <v>125</v>
      </c>
      <c r="O20" s="509">
        <f t="shared" si="3"/>
        <v>1500</v>
      </c>
      <c r="P20" s="540"/>
    </row>
    <row r="21" spans="1:21 16372:16373" ht="14.5" x14ac:dyDescent="0.35">
      <c r="A21" s="584" t="s">
        <v>265</v>
      </c>
      <c r="B21" s="512">
        <f>GuV_J2!O21</f>
        <v>2400</v>
      </c>
      <c r="C21" s="520">
        <f t="shared" si="5"/>
        <v>200</v>
      </c>
      <c r="D21" s="506">
        <f t="shared" si="5"/>
        <v>200</v>
      </c>
      <c r="E21" s="506">
        <f t="shared" si="5"/>
        <v>200</v>
      </c>
      <c r="F21" s="506">
        <f t="shared" si="5"/>
        <v>200</v>
      </c>
      <c r="G21" s="506">
        <f t="shared" si="5"/>
        <v>200</v>
      </c>
      <c r="H21" s="506">
        <f t="shared" si="5"/>
        <v>200</v>
      </c>
      <c r="I21" s="506">
        <f t="shared" si="5"/>
        <v>200</v>
      </c>
      <c r="J21" s="506">
        <f t="shared" si="5"/>
        <v>200</v>
      </c>
      <c r="K21" s="506">
        <f t="shared" si="5"/>
        <v>200</v>
      </c>
      <c r="L21" s="506">
        <f t="shared" si="5"/>
        <v>200</v>
      </c>
      <c r="M21" s="506">
        <f t="shared" si="5"/>
        <v>200</v>
      </c>
      <c r="N21" s="513">
        <f t="shared" si="5"/>
        <v>200</v>
      </c>
      <c r="O21" s="512">
        <f t="shared" si="3"/>
        <v>2400</v>
      </c>
      <c r="P21" s="607"/>
    </row>
    <row r="22" spans="1:21 16372:16373" ht="14.5" x14ac:dyDescent="0.35">
      <c r="A22" s="583" t="s">
        <v>266</v>
      </c>
      <c r="B22" s="521"/>
      <c r="C22" s="519">
        <f>'U-Planung'!C86</f>
        <v>377.1578612184843</v>
      </c>
      <c r="D22" s="503">
        <f>'U-Planung'!D86</f>
        <v>568.15197161911794</v>
      </c>
      <c r="E22" s="503">
        <f>'U-Planung'!E86</f>
        <v>677.19230490835207</v>
      </c>
      <c r="F22" s="503">
        <f>'U-Planung'!F86</f>
        <v>691.17979606583083</v>
      </c>
      <c r="G22" s="503">
        <f>'U-Planung'!G86</f>
        <v>663.93184091008766</v>
      </c>
      <c r="H22" s="503">
        <f>'U-Planung'!H86</f>
        <v>633.7329495569428</v>
      </c>
      <c r="I22" s="503">
        <f>'U-Planung'!I86</f>
        <v>681.15300180550742</v>
      </c>
      <c r="J22" s="503">
        <f>'U-Planung'!J86</f>
        <v>651.53900456143083</v>
      </c>
      <c r="K22" s="503">
        <f>'U-Planung'!K86</f>
        <v>666.37126043497847</v>
      </c>
      <c r="L22" s="503">
        <f>'U-Planung'!L86</f>
        <v>722.29983945128913</v>
      </c>
      <c r="M22" s="503">
        <f>'U-Planung'!M86</f>
        <v>638.70255105466572</v>
      </c>
      <c r="N22" s="503">
        <f>'U-Planung'!N86</f>
        <v>838.28355036524385</v>
      </c>
      <c r="O22" s="509">
        <f t="shared" si="3"/>
        <v>7809.695931951931</v>
      </c>
      <c r="P22" s="540" t="s">
        <v>121</v>
      </c>
      <c r="R22" s="220"/>
    </row>
    <row r="23" spans="1:21 16372:16373" ht="14.5" x14ac:dyDescent="0.35">
      <c r="A23" s="584" t="s">
        <v>267</v>
      </c>
      <c r="B23" s="512">
        <f>GuV_J2!O23</f>
        <v>7200</v>
      </c>
      <c r="C23" s="520">
        <f t="shared" ref="C23:N25" si="6">$B23/12</f>
        <v>600</v>
      </c>
      <c r="D23" s="506">
        <f t="shared" si="6"/>
        <v>600</v>
      </c>
      <c r="E23" s="506">
        <f t="shared" si="6"/>
        <v>600</v>
      </c>
      <c r="F23" s="506">
        <f t="shared" si="6"/>
        <v>600</v>
      </c>
      <c r="G23" s="506">
        <f t="shared" si="6"/>
        <v>600</v>
      </c>
      <c r="H23" s="506">
        <f t="shared" si="6"/>
        <v>600</v>
      </c>
      <c r="I23" s="506">
        <f t="shared" si="6"/>
        <v>600</v>
      </c>
      <c r="J23" s="506">
        <f t="shared" si="6"/>
        <v>600</v>
      </c>
      <c r="K23" s="506">
        <f t="shared" si="6"/>
        <v>600</v>
      </c>
      <c r="L23" s="506">
        <f t="shared" si="6"/>
        <v>600</v>
      </c>
      <c r="M23" s="506">
        <f t="shared" si="6"/>
        <v>600</v>
      </c>
      <c r="N23" s="506">
        <f t="shared" si="6"/>
        <v>600</v>
      </c>
      <c r="O23" s="512">
        <f t="shared" si="3"/>
        <v>7200</v>
      </c>
      <c r="P23" s="607"/>
    </row>
    <row r="24" spans="1:21 16372:16373" ht="14.5" x14ac:dyDescent="0.35">
      <c r="A24" s="583" t="s">
        <v>268</v>
      </c>
      <c r="B24" s="509">
        <f>GuV_J2!O24</f>
        <v>3199.9999999999995</v>
      </c>
      <c r="C24" s="519">
        <f t="shared" si="6"/>
        <v>266.66666666666663</v>
      </c>
      <c r="D24" s="503">
        <f t="shared" si="6"/>
        <v>266.66666666666663</v>
      </c>
      <c r="E24" s="503">
        <f t="shared" si="6"/>
        <v>266.66666666666663</v>
      </c>
      <c r="F24" s="503">
        <f t="shared" si="6"/>
        <v>266.66666666666663</v>
      </c>
      <c r="G24" s="503">
        <f t="shared" si="6"/>
        <v>266.66666666666663</v>
      </c>
      <c r="H24" s="503">
        <f t="shared" si="6"/>
        <v>266.66666666666663</v>
      </c>
      <c r="I24" s="503">
        <f t="shared" si="6"/>
        <v>266.66666666666663</v>
      </c>
      <c r="J24" s="503">
        <f t="shared" si="6"/>
        <v>266.66666666666663</v>
      </c>
      <c r="K24" s="503">
        <f t="shared" si="6"/>
        <v>266.66666666666663</v>
      </c>
      <c r="L24" s="503">
        <f t="shared" si="6"/>
        <v>266.66666666666663</v>
      </c>
      <c r="M24" s="503">
        <f t="shared" si="6"/>
        <v>266.66666666666663</v>
      </c>
      <c r="N24" s="503">
        <f t="shared" si="6"/>
        <v>266.66666666666663</v>
      </c>
      <c r="O24" s="509">
        <f t="shared" si="3"/>
        <v>3199.9999999999986</v>
      </c>
      <c r="P24" s="540"/>
    </row>
    <row r="25" spans="1:21 16372:16373" ht="14.5" x14ac:dyDescent="0.35">
      <c r="A25" s="505">
        <f>GuV_J1!A25</f>
        <v>0</v>
      </c>
      <c r="B25" s="512">
        <f>GuV_J2!O25</f>
        <v>0</v>
      </c>
      <c r="C25" s="520">
        <f t="shared" si="6"/>
        <v>0</v>
      </c>
      <c r="D25" s="506">
        <f t="shared" si="6"/>
        <v>0</v>
      </c>
      <c r="E25" s="506">
        <f t="shared" si="6"/>
        <v>0</v>
      </c>
      <c r="F25" s="506">
        <f t="shared" si="6"/>
        <v>0</v>
      </c>
      <c r="G25" s="506">
        <f t="shared" si="6"/>
        <v>0</v>
      </c>
      <c r="H25" s="506">
        <f t="shared" si="6"/>
        <v>0</v>
      </c>
      <c r="I25" s="506">
        <f t="shared" si="6"/>
        <v>0</v>
      </c>
      <c r="J25" s="506">
        <f t="shared" si="6"/>
        <v>0</v>
      </c>
      <c r="K25" s="506">
        <f t="shared" si="6"/>
        <v>0</v>
      </c>
      <c r="L25" s="506">
        <f t="shared" si="6"/>
        <v>0</v>
      </c>
      <c r="M25" s="506">
        <f t="shared" si="6"/>
        <v>0</v>
      </c>
      <c r="N25" s="513">
        <f t="shared" si="6"/>
        <v>0</v>
      </c>
      <c r="O25" s="512">
        <f t="shared" si="3"/>
        <v>0</v>
      </c>
      <c r="P25" s="607"/>
    </row>
    <row r="26" spans="1:21 16372:16373" s="527" customFormat="1" ht="14.5" x14ac:dyDescent="0.35">
      <c r="A26" s="593" t="s">
        <v>269</v>
      </c>
      <c r="B26" s="523"/>
      <c r="C26" s="594">
        <f t="shared" ref="C26:N26" si="7">SUM(C15:C25)</f>
        <v>53942.578543551819</v>
      </c>
      <c r="D26" s="524">
        <f t="shared" si="7"/>
        <v>52019.586394452446</v>
      </c>
      <c r="E26" s="524">
        <f t="shared" si="7"/>
        <v>53296.559851741673</v>
      </c>
      <c r="F26" s="524">
        <f t="shared" si="7"/>
        <v>54667.55192939916</v>
      </c>
      <c r="G26" s="524">
        <f t="shared" si="7"/>
        <v>58219.571215243413</v>
      </c>
      <c r="H26" s="524">
        <f t="shared" si="7"/>
        <v>55959.134395890273</v>
      </c>
      <c r="I26" s="524">
        <f t="shared" si="7"/>
        <v>55209.496836138831</v>
      </c>
      <c r="J26" s="524">
        <f t="shared" si="7"/>
        <v>59383.122701894761</v>
      </c>
      <c r="K26" s="524">
        <f t="shared" si="7"/>
        <v>58283.812527768314</v>
      </c>
      <c r="L26" s="524">
        <f t="shared" si="7"/>
        <v>60349.68601528462</v>
      </c>
      <c r="M26" s="524">
        <f t="shared" si="7"/>
        <v>56032.370199387995</v>
      </c>
      <c r="N26" s="524">
        <f t="shared" si="7"/>
        <v>64116.204860698577</v>
      </c>
      <c r="O26" s="523">
        <f t="shared" si="3"/>
        <v>681479.67547145183</v>
      </c>
      <c r="P26" s="525">
        <f>O26+O10</f>
        <v>830476.02004023571</v>
      </c>
      <c r="R26" s="163"/>
      <c r="S26" s="69"/>
      <c r="T26" s="163"/>
      <c r="U26" s="69"/>
      <c r="XER26" s="163"/>
      <c r="XES26" s="163"/>
    </row>
    <row r="27" spans="1:21 16372:16373" s="335" customFormat="1" ht="14.5" x14ac:dyDescent="0.35">
      <c r="A27" s="581" t="s">
        <v>270</v>
      </c>
      <c r="B27" s="499"/>
      <c r="C27" s="582">
        <f t="shared" ref="C27:N27" si="8">C13-C26</f>
        <v>-19268.413981388076</v>
      </c>
      <c r="D27" s="500">
        <f t="shared" si="8"/>
        <v>-31.904755393938103</v>
      </c>
      <c r="E27" s="500">
        <f t="shared" si="8"/>
        <v>8575.5714623011008</v>
      </c>
      <c r="F27" s="500">
        <f t="shared" si="8"/>
        <v>8472.5382055199952</v>
      </c>
      <c r="G27" s="500">
        <f t="shared" si="8"/>
        <v>2450.505912940338</v>
      </c>
      <c r="H27" s="500">
        <f t="shared" si="8"/>
        <v>1973.4288893314078</v>
      </c>
      <c r="I27" s="500">
        <f t="shared" si="8"/>
        <v>7021.6695979998476</v>
      </c>
      <c r="J27" s="500">
        <f t="shared" si="8"/>
        <v>163.55023699982121</v>
      </c>
      <c r="K27" s="500">
        <f t="shared" si="8"/>
        <v>2607.3967155016871</v>
      </c>
      <c r="L27" s="500">
        <f t="shared" si="8"/>
        <v>5611.4199167062179</v>
      </c>
      <c r="M27" s="500">
        <f t="shared" si="8"/>
        <v>2350.6848848514928</v>
      </c>
      <c r="N27" s="500">
        <f t="shared" si="8"/>
        <v>12358.764327798825</v>
      </c>
      <c r="O27" s="499">
        <f t="shared" si="3"/>
        <v>32285.211413168719</v>
      </c>
      <c r="P27" s="609"/>
      <c r="T27" s="163"/>
      <c r="XER27" s="163"/>
      <c r="XES27" s="163"/>
    </row>
    <row r="28" spans="1:21 16372:16373" ht="14.5" x14ac:dyDescent="0.35">
      <c r="A28" s="583" t="s">
        <v>271</v>
      </c>
      <c r="B28" s="509">
        <f>GuV_J2!N28*12</f>
        <v>12000</v>
      </c>
      <c r="C28" s="519">
        <f t="shared" ref="C28:N28" si="9">$B28/12</f>
        <v>1000</v>
      </c>
      <c r="D28" s="503">
        <f t="shared" si="9"/>
        <v>1000</v>
      </c>
      <c r="E28" s="503">
        <f t="shared" si="9"/>
        <v>1000</v>
      </c>
      <c r="F28" s="503">
        <f t="shared" si="9"/>
        <v>1000</v>
      </c>
      <c r="G28" s="503">
        <f t="shared" si="9"/>
        <v>1000</v>
      </c>
      <c r="H28" s="503">
        <f t="shared" si="9"/>
        <v>1000</v>
      </c>
      <c r="I28" s="503">
        <f t="shared" si="9"/>
        <v>1000</v>
      </c>
      <c r="J28" s="503">
        <f t="shared" si="9"/>
        <v>1000</v>
      </c>
      <c r="K28" s="503">
        <f t="shared" si="9"/>
        <v>1000</v>
      </c>
      <c r="L28" s="503">
        <f t="shared" si="9"/>
        <v>1000</v>
      </c>
      <c r="M28" s="503">
        <f t="shared" si="9"/>
        <v>1000</v>
      </c>
      <c r="N28" s="503">
        <f t="shared" si="9"/>
        <v>1000</v>
      </c>
      <c r="O28" s="509">
        <f t="shared" si="3"/>
        <v>12000</v>
      </c>
      <c r="P28" s="540"/>
      <c r="XER28" s="527"/>
      <c r="XES28" s="527"/>
    </row>
    <row r="29" spans="1:21 16372:16373" ht="14.5" x14ac:dyDescent="0.35">
      <c r="A29" s="595"/>
      <c r="B29" s="528"/>
      <c r="C29" s="596"/>
      <c r="D29" s="530"/>
      <c r="E29" s="530"/>
      <c r="F29" s="530"/>
      <c r="G29" s="530"/>
      <c r="H29" s="530"/>
      <c r="I29" s="530"/>
      <c r="J29" s="530"/>
      <c r="K29" s="530"/>
      <c r="L29" s="530"/>
      <c r="M29" s="530"/>
      <c r="N29" s="531"/>
      <c r="O29" s="528"/>
      <c r="P29" s="616"/>
      <c r="XER29" s="335"/>
      <c r="XES29" s="335"/>
    </row>
    <row r="30" spans="1:21 16372:16373" ht="14.5" x14ac:dyDescent="0.35">
      <c r="A30" s="597" t="s">
        <v>272</v>
      </c>
      <c r="B30" s="533">
        <f>SUM(B16:B26)</f>
        <v>94300</v>
      </c>
      <c r="C30" s="535">
        <f t="shared" ref="C30:N30" si="10">C27-C28</f>
        <v>-20268.413981388076</v>
      </c>
      <c r="D30" s="536">
        <f t="shared" si="10"/>
        <v>-1031.9047553939381</v>
      </c>
      <c r="E30" s="536">
        <f t="shared" si="10"/>
        <v>7575.5714623011008</v>
      </c>
      <c r="F30" s="536">
        <f t="shared" si="10"/>
        <v>7472.5382055199952</v>
      </c>
      <c r="G30" s="536">
        <f t="shared" si="10"/>
        <v>1450.505912940338</v>
      </c>
      <c r="H30" s="536">
        <f t="shared" si="10"/>
        <v>973.42888933140785</v>
      </c>
      <c r="I30" s="536">
        <f t="shared" si="10"/>
        <v>6021.6695979998476</v>
      </c>
      <c r="J30" s="536">
        <f t="shared" si="10"/>
        <v>-836.44976300017879</v>
      </c>
      <c r="K30" s="536">
        <f t="shared" si="10"/>
        <v>1607.3967155016871</v>
      </c>
      <c r="L30" s="536">
        <f t="shared" si="10"/>
        <v>4611.4199167062179</v>
      </c>
      <c r="M30" s="536">
        <f t="shared" si="10"/>
        <v>1350.6848848514928</v>
      </c>
      <c r="N30" s="536">
        <f t="shared" si="10"/>
        <v>11358.764327798825</v>
      </c>
      <c r="O30" s="533">
        <f>SUM(C30:N30)</f>
        <v>20285.211413168719</v>
      </c>
      <c r="P30" s="617"/>
    </row>
    <row r="31" spans="1:21 16372:16373" ht="14.5" x14ac:dyDescent="0.35">
      <c r="A31" s="598"/>
      <c r="B31" s="538"/>
      <c r="C31" s="599"/>
      <c r="D31" s="539"/>
      <c r="E31" s="539"/>
      <c r="F31" s="539"/>
      <c r="G31" s="539"/>
      <c r="H31" s="539"/>
      <c r="I31" s="539"/>
      <c r="J31" s="539"/>
      <c r="K31" s="539"/>
      <c r="L31" s="539"/>
      <c r="M31" s="539"/>
      <c r="N31" s="513"/>
      <c r="O31" s="512"/>
      <c r="P31" s="607"/>
    </row>
    <row r="32" spans="1:21 16372:16373" ht="14.5" x14ac:dyDescent="0.35">
      <c r="A32" s="509" t="s">
        <v>273</v>
      </c>
      <c r="B32" s="509"/>
      <c r="C32" s="503">
        <f>LP_J3!C90</f>
        <v>0</v>
      </c>
      <c r="D32" s="503">
        <f>LP_J3!D90</f>
        <v>0</v>
      </c>
      <c r="E32" s="503">
        <f>LP_J3!E90</f>
        <v>0</v>
      </c>
      <c r="F32" s="503">
        <f>LP_J3!F90</f>
        <v>0</v>
      </c>
      <c r="G32" s="503">
        <f>LP_J3!G90</f>
        <v>0</v>
      </c>
      <c r="H32" s="503">
        <f>LP_J3!H90</f>
        <v>0</v>
      </c>
      <c r="I32" s="503">
        <f>LP_J3!I90</f>
        <v>0</v>
      </c>
      <c r="J32" s="503">
        <f>LP_J3!J90</f>
        <v>0</v>
      </c>
      <c r="K32" s="503">
        <f>LP_J3!K90</f>
        <v>0</v>
      </c>
      <c r="L32" s="503">
        <f>LP_J3!L90</f>
        <v>0</v>
      </c>
      <c r="M32" s="503">
        <f>LP_J3!M90</f>
        <v>0</v>
      </c>
      <c r="N32" s="503">
        <f>LP_J3!N90</f>
        <v>0</v>
      </c>
      <c r="O32" s="509">
        <f>SUM(C32:N32)</f>
        <v>0</v>
      </c>
      <c r="P32" s="540"/>
    </row>
    <row r="33" spans="1:17" ht="14.5" x14ac:dyDescent="0.35">
      <c r="A33" s="512" t="s">
        <v>274</v>
      </c>
      <c r="B33" s="512">
        <v>0</v>
      </c>
      <c r="C33" s="506">
        <f t="shared" ref="C33:N33" si="11">$B33/12</f>
        <v>0</v>
      </c>
      <c r="D33" s="506">
        <f t="shared" si="11"/>
        <v>0</v>
      </c>
      <c r="E33" s="506">
        <f t="shared" si="11"/>
        <v>0</v>
      </c>
      <c r="F33" s="506">
        <f t="shared" si="11"/>
        <v>0</v>
      </c>
      <c r="G33" s="506">
        <f t="shared" si="11"/>
        <v>0</v>
      </c>
      <c r="H33" s="506">
        <f t="shared" si="11"/>
        <v>0</v>
      </c>
      <c r="I33" s="506">
        <f t="shared" si="11"/>
        <v>0</v>
      </c>
      <c r="J33" s="506">
        <f t="shared" si="11"/>
        <v>0</v>
      </c>
      <c r="K33" s="506">
        <f t="shared" si="11"/>
        <v>0</v>
      </c>
      <c r="L33" s="506">
        <f t="shared" si="11"/>
        <v>0</v>
      </c>
      <c r="M33" s="506">
        <f t="shared" si="11"/>
        <v>0</v>
      </c>
      <c r="N33" s="506">
        <f t="shared" si="11"/>
        <v>0</v>
      </c>
      <c r="O33" s="512">
        <f>SUM(C33:N33)</f>
        <v>0</v>
      </c>
      <c r="P33" s="607"/>
    </row>
    <row r="34" spans="1:17" ht="14.5" x14ac:dyDescent="0.35">
      <c r="A34" s="509" t="s">
        <v>275</v>
      </c>
      <c r="B34" s="509"/>
      <c r="C34" s="503"/>
      <c r="D34" s="503"/>
      <c r="E34" s="503"/>
      <c r="F34" s="503"/>
      <c r="G34" s="503"/>
      <c r="H34" s="503"/>
      <c r="I34" s="503"/>
      <c r="J34" s="503"/>
      <c r="K34" s="503"/>
      <c r="L34" s="503"/>
      <c r="M34" s="503"/>
      <c r="N34" s="503"/>
      <c r="O34" s="509"/>
      <c r="P34" s="540"/>
    </row>
    <row r="35" spans="1:17" ht="14.5" x14ac:dyDescent="0.35">
      <c r="A35" s="512" t="s">
        <v>276</v>
      </c>
      <c r="B35" s="512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12"/>
      <c r="P35" s="607"/>
    </row>
    <row r="36" spans="1:17" s="335" customFormat="1" ht="14.5" x14ac:dyDescent="0.35">
      <c r="A36" s="502" t="s">
        <v>277</v>
      </c>
      <c r="B36" s="502"/>
      <c r="C36" s="507">
        <f t="shared" ref="C36:N36" si="12">(C34+C35)-(C32+C33)</f>
        <v>0</v>
      </c>
      <c r="D36" s="507">
        <f t="shared" si="12"/>
        <v>0</v>
      </c>
      <c r="E36" s="507">
        <f t="shared" si="12"/>
        <v>0</v>
      </c>
      <c r="F36" s="507">
        <f t="shared" si="12"/>
        <v>0</v>
      </c>
      <c r="G36" s="507">
        <f t="shared" si="12"/>
        <v>0</v>
      </c>
      <c r="H36" s="507">
        <f t="shared" si="12"/>
        <v>0</v>
      </c>
      <c r="I36" s="507">
        <f t="shared" si="12"/>
        <v>0</v>
      </c>
      <c r="J36" s="507">
        <f t="shared" si="12"/>
        <v>0</v>
      </c>
      <c r="K36" s="507">
        <f t="shared" si="12"/>
        <v>0</v>
      </c>
      <c r="L36" s="507">
        <f t="shared" si="12"/>
        <v>0</v>
      </c>
      <c r="M36" s="507">
        <f t="shared" si="12"/>
        <v>0</v>
      </c>
      <c r="N36" s="507">
        <f t="shared" si="12"/>
        <v>0</v>
      </c>
      <c r="O36" s="502">
        <f>O33-O32</f>
        <v>0</v>
      </c>
      <c r="P36" s="608"/>
    </row>
    <row r="37" spans="1:17" ht="14.5" x14ac:dyDescent="0.35">
      <c r="A37" s="595"/>
      <c r="B37" s="528"/>
      <c r="C37" s="530"/>
      <c r="D37" s="530"/>
      <c r="E37" s="530"/>
      <c r="F37" s="530"/>
      <c r="G37" s="530"/>
      <c r="H37" s="530"/>
      <c r="I37" s="530"/>
      <c r="J37" s="530"/>
      <c r="K37" s="530"/>
      <c r="L37" s="530"/>
      <c r="M37" s="530"/>
      <c r="N37" s="531"/>
      <c r="O37" s="528"/>
      <c r="P37" s="616"/>
    </row>
    <row r="38" spans="1:17" ht="14.5" x14ac:dyDescent="0.35">
      <c r="A38" s="597" t="s">
        <v>278</v>
      </c>
      <c r="B38" s="533"/>
      <c r="C38" s="536">
        <f t="shared" ref="C38:N38" si="13">C30+C36</f>
        <v>-20268.413981388076</v>
      </c>
      <c r="D38" s="536">
        <f t="shared" si="13"/>
        <v>-1031.9047553939381</v>
      </c>
      <c r="E38" s="536">
        <f t="shared" si="13"/>
        <v>7575.5714623011008</v>
      </c>
      <c r="F38" s="536">
        <f t="shared" si="13"/>
        <v>7472.5382055199952</v>
      </c>
      <c r="G38" s="536">
        <f t="shared" si="13"/>
        <v>1450.505912940338</v>
      </c>
      <c r="H38" s="536">
        <f t="shared" si="13"/>
        <v>973.42888933140785</v>
      </c>
      <c r="I38" s="536">
        <f t="shared" si="13"/>
        <v>6021.6695979998476</v>
      </c>
      <c r="J38" s="536">
        <f t="shared" si="13"/>
        <v>-836.44976300017879</v>
      </c>
      <c r="K38" s="536">
        <f t="shared" si="13"/>
        <v>1607.3967155016871</v>
      </c>
      <c r="L38" s="536">
        <f t="shared" si="13"/>
        <v>4611.4199167062179</v>
      </c>
      <c r="M38" s="536">
        <f t="shared" si="13"/>
        <v>1350.6848848514928</v>
      </c>
      <c r="N38" s="536">
        <f t="shared" si="13"/>
        <v>11358.764327798825</v>
      </c>
      <c r="O38" s="533">
        <f>SUM(C38:N38)</f>
        <v>20285.211413168719</v>
      </c>
      <c r="P38" s="617"/>
      <c r="Q38" s="52"/>
    </row>
    <row r="39" spans="1:17" x14ac:dyDescent="0.25">
      <c r="K39" s="542"/>
    </row>
    <row r="40" spans="1:17" x14ac:dyDescent="0.25">
      <c r="A40" s="543" t="s">
        <v>279</v>
      </c>
      <c r="D40" s="962">
        <f ca="1">Start!C22</f>
        <v>46126</v>
      </c>
      <c r="E40" s="962"/>
    </row>
    <row r="41" spans="1:17" x14ac:dyDescent="0.25">
      <c r="A41" s="543" t="s">
        <v>280</v>
      </c>
      <c r="D41" s="963" t="str">
        <f>Start!C23</f>
        <v>Walter Gossmann</v>
      </c>
      <c r="E41" s="963"/>
    </row>
  </sheetData>
  <mergeCells count="2">
    <mergeCell ref="D40:E40"/>
    <mergeCell ref="D41:E41"/>
  </mergeCells>
  <pageMargins left="0.24027777777777801" right="0.15972222222222199" top="0.27013888888888898" bottom="0.3" header="0.511811023622047" footer="0.511811023622047"/>
  <pageSetup paperSize="9" scale="76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D99694"/>
  </sheetPr>
  <dimension ref="A1:GV154"/>
  <sheetViews>
    <sheetView showGridLines="0" topLeftCell="A98" zoomScaleNormal="100" workbookViewId="0">
      <selection activeCell="A70" sqref="A70"/>
    </sheetView>
  </sheetViews>
  <sheetFormatPr baseColWidth="10" defaultColWidth="10.453125" defaultRowHeight="12.5" x14ac:dyDescent="0.25"/>
  <cols>
    <col min="1" max="1" width="19.7265625" customWidth="1"/>
    <col min="2" max="2" width="13.26953125" customWidth="1"/>
    <col min="3" max="3" width="13.1796875" customWidth="1"/>
    <col min="4" max="18" width="11.54296875" customWidth="1"/>
    <col min="19" max="27" width="12.26953125" customWidth="1"/>
    <col min="28" max="39" width="11.7265625" customWidth="1"/>
  </cols>
  <sheetData>
    <row r="1" spans="1:38" ht="18" x14ac:dyDescent="0.4">
      <c r="A1" s="618" t="str">
        <f>Start!C10</f>
        <v>Bäckerei Muster UG</v>
      </c>
    </row>
    <row r="3" spans="1:38" ht="20" x14ac:dyDescent="0.4">
      <c r="A3" s="197" t="s">
        <v>288</v>
      </c>
      <c r="N3" s="69"/>
      <c r="Q3" s="69"/>
      <c r="R3" s="69"/>
    </row>
    <row r="4" spans="1:38" x14ac:dyDescent="0.25">
      <c r="G4" s="69"/>
    </row>
    <row r="5" spans="1:38" ht="18" customHeight="1" x14ac:dyDescent="0.4">
      <c r="A5" s="8" t="s">
        <v>289</v>
      </c>
      <c r="E5" s="69"/>
      <c r="G5" s="933"/>
      <c r="H5" s="15"/>
      <c r="I5" s="15"/>
      <c r="J5" s="15"/>
      <c r="K5" s="15"/>
      <c r="L5" s="15"/>
    </row>
    <row r="6" spans="1:38" ht="13.5" thickBot="1" x14ac:dyDescent="0.35">
      <c r="L6" s="15"/>
    </row>
    <row r="7" spans="1:38" s="619" customFormat="1" ht="13.5" thickBot="1" x14ac:dyDescent="0.3">
      <c r="A7" s="912"/>
      <c r="B7" s="913"/>
      <c r="C7" s="917" t="s">
        <v>290</v>
      </c>
      <c r="D7" s="915" t="s">
        <v>291</v>
      </c>
      <c r="E7" s="917" t="s">
        <v>292</v>
      </c>
      <c r="F7" s="915" t="s">
        <v>293</v>
      </c>
      <c r="G7" s="917" t="s">
        <v>294</v>
      </c>
      <c r="H7" s="915" t="s">
        <v>295</v>
      </c>
      <c r="I7" s="917" t="s">
        <v>296</v>
      </c>
      <c r="J7" s="915" t="s">
        <v>297</v>
      </c>
      <c r="K7" s="917" t="s">
        <v>298</v>
      </c>
      <c r="L7" s="915" t="s">
        <v>299</v>
      </c>
      <c r="M7" s="917" t="s">
        <v>300</v>
      </c>
      <c r="N7" s="922" t="s">
        <v>301</v>
      </c>
      <c r="O7" s="917" t="s">
        <v>302</v>
      </c>
      <c r="P7" s="915" t="s">
        <v>303</v>
      </c>
      <c r="Q7" s="917" t="s">
        <v>304</v>
      </c>
      <c r="R7" s="915" t="s">
        <v>305</v>
      </c>
      <c r="S7" s="917" t="s">
        <v>306</v>
      </c>
      <c r="T7" s="915" t="s">
        <v>307</v>
      </c>
      <c r="U7" s="917" t="s">
        <v>308</v>
      </c>
      <c r="V7" s="915" t="s">
        <v>309</v>
      </c>
      <c r="W7" s="917" t="s">
        <v>310</v>
      </c>
      <c r="X7" s="915" t="s">
        <v>311</v>
      </c>
      <c r="Y7" s="917" t="s">
        <v>312</v>
      </c>
      <c r="Z7" s="916" t="s">
        <v>313</v>
      </c>
      <c r="AA7" s="917" t="s">
        <v>314</v>
      </c>
      <c r="AB7" s="915" t="s">
        <v>315</v>
      </c>
      <c r="AC7" s="917" t="s">
        <v>316</v>
      </c>
      <c r="AD7" s="915" t="s">
        <v>317</v>
      </c>
      <c r="AE7" s="917" t="s">
        <v>318</v>
      </c>
      <c r="AF7" s="915" t="s">
        <v>319</v>
      </c>
      <c r="AG7" s="917" t="s">
        <v>320</v>
      </c>
      <c r="AH7" s="915" t="s">
        <v>321</v>
      </c>
      <c r="AI7" s="917" t="s">
        <v>322</v>
      </c>
      <c r="AJ7" s="915" t="s">
        <v>323</v>
      </c>
      <c r="AK7" s="917" t="s">
        <v>324</v>
      </c>
      <c r="AL7" s="916" t="s">
        <v>325</v>
      </c>
    </row>
    <row r="8" spans="1:38" ht="13" x14ac:dyDescent="0.3">
      <c r="A8" s="620"/>
      <c r="B8" s="621"/>
      <c r="C8" s="918"/>
      <c r="D8" s="919"/>
      <c r="E8" s="919"/>
      <c r="F8" s="919"/>
      <c r="G8" s="919"/>
      <c r="H8" s="919"/>
      <c r="I8" s="919"/>
      <c r="J8" s="919"/>
      <c r="K8" s="919"/>
      <c r="L8" s="919"/>
      <c r="M8" s="919"/>
      <c r="N8" s="920"/>
      <c r="O8" s="918"/>
      <c r="P8" s="919"/>
      <c r="Q8" s="919"/>
      <c r="R8" s="919"/>
      <c r="S8" s="919"/>
      <c r="T8" s="919"/>
      <c r="U8" s="919"/>
      <c r="V8" s="919"/>
      <c r="W8" s="919"/>
      <c r="X8" s="919"/>
      <c r="Y8" s="919"/>
      <c r="Z8" s="921"/>
      <c r="AA8" s="918"/>
      <c r="AB8" s="919"/>
      <c r="AC8" s="919"/>
      <c r="AD8" s="919"/>
      <c r="AE8" s="919"/>
      <c r="AF8" s="919"/>
      <c r="AG8" s="919"/>
      <c r="AH8" s="919"/>
      <c r="AI8" s="919"/>
      <c r="AJ8" s="919"/>
      <c r="AK8" s="919"/>
      <c r="AL8" s="921"/>
    </row>
    <row r="9" spans="1:38" x14ac:dyDescent="0.25">
      <c r="A9" t="s">
        <v>326</v>
      </c>
      <c r="B9" s="626"/>
      <c r="C9" s="622">
        <f>B9</f>
        <v>0</v>
      </c>
      <c r="D9" s="623">
        <f t="shared" ref="D9:K9" si="0">C9-C10</f>
        <v>0</v>
      </c>
      <c r="E9" s="623">
        <f t="shared" si="0"/>
        <v>0</v>
      </c>
      <c r="F9" s="623">
        <f t="shared" si="0"/>
        <v>0</v>
      </c>
      <c r="G9" s="623">
        <f t="shared" si="0"/>
        <v>0</v>
      </c>
      <c r="H9" s="623">
        <f t="shared" si="0"/>
        <v>0</v>
      </c>
      <c r="I9" s="623">
        <f t="shared" si="0"/>
        <v>0</v>
      </c>
      <c r="J9" s="623">
        <f t="shared" si="0"/>
        <v>0</v>
      </c>
      <c r="K9" s="623">
        <f t="shared" si="0"/>
        <v>0</v>
      </c>
      <c r="L9" s="623">
        <f>K9-L10</f>
        <v>0</v>
      </c>
      <c r="M9" s="623">
        <f>L9-M10</f>
        <v>0</v>
      </c>
      <c r="N9" s="625">
        <f>M9-N10</f>
        <v>0</v>
      </c>
      <c r="O9" s="622">
        <f t="shared" ref="O9" si="1">N9-N10</f>
        <v>0</v>
      </c>
      <c r="P9" s="623">
        <f t="shared" ref="P9" si="2">O9-O10</f>
        <v>0</v>
      </c>
      <c r="Q9" s="623">
        <f t="shared" ref="Q9" si="3">P9-P10</f>
        <v>0</v>
      </c>
      <c r="R9" s="623">
        <f t="shared" ref="R9" si="4">Q9-Q10</f>
        <v>0</v>
      </c>
      <c r="S9" s="623">
        <f t="shared" ref="S9" si="5">R9-R10</f>
        <v>0</v>
      </c>
      <c r="T9" s="623">
        <f t="shared" ref="T9" si="6">S9-S10</f>
        <v>0</v>
      </c>
      <c r="U9" s="623">
        <f t="shared" ref="U9" si="7">T9-T10</f>
        <v>0</v>
      </c>
      <c r="V9" s="623">
        <f t="shared" ref="V9" si="8">U9-U10</f>
        <v>0</v>
      </c>
      <c r="W9" s="623">
        <f t="shared" ref="W9" si="9">V9-V10</f>
        <v>0</v>
      </c>
      <c r="X9" s="623">
        <f t="shared" ref="X9" si="10">W9-W10</f>
        <v>0</v>
      </c>
      <c r="Y9" s="623">
        <f t="shared" ref="Y9" si="11">X9-X10</f>
        <v>0</v>
      </c>
      <c r="Z9" s="625">
        <f t="shared" ref="Z9" si="12">Y9-Y10</f>
        <v>0</v>
      </c>
      <c r="AA9" s="622">
        <f t="shared" ref="AA9" si="13">Z9-Z10</f>
        <v>0</v>
      </c>
      <c r="AB9" s="623">
        <f t="shared" ref="AB9" si="14">AA9-AA10</f>
        <v>0</v>
      </c>
      <c r="AC9" s="623">
        <f t="shared" ref="AC9" si="15">AB9-AB10</f>
        <v>0</v>
      </c>
      <c r="AD9" s="623">
        <f t="shared" ref="AD9" si="16">AC9-AC10</f>
        <v>0</v>
      </c>
      <c r="AE9" s="623">
        <f t="shared" ref="AE9" si="17">AD9-AD10</f>
        <v>0</v>
      </c>
      <c r="AF9" s="623">
        <f t="shared" ref="AF9" si="18">AE9-AE10</f>
        <v>0</v>
      </c>
      <c r="AG9" s="623">
        <f t="shared" ref="AG9" si="19">AF9-AF10</f>
        <v>0</v>
      </c>
      <c r="AH9" s="623">
        <f t="shared" ref="AH9" si="20">AG9-AG10</f>
        <v>0</v>
      </c>
      <c r="AI9" s="623">
        <f t="shared" ref="AI9" si="21">AH9-AH10</f>
        <v>0</v>
      </c>
      <c r="AJ9" s="623">
        <f t="shared" ref="AJ9" si="22">AI9-AI10</f>
        <v>0</v>
      </c>
      <c r="AK9" s="623">
        <f t="shared" ref="AK9" si="23">AJ9-AJ10</f>
        <v>0</v>
      </c>
      <c r="AL9" s="625">
        <f t="shared" ref="AL9" si="24">AK9-AK10</f>
        <v>0</v>
      </c>
    </row>
    <row r="10" spans="1:38" x14ac:dyDescent="0.25">
      <c r="A10" s="404" t="s">
        <v>327</v>
      </c>
      <c r="B10" s="627"/>
      <c r="C10" s="622">
        <f t="shared" ref="C10:AL10" si="25">$B10</f>
        <v>0</v>
      </c>
      <c r="D10" s="623">
        <f t="shared" si="25"/>
        <v>0</v>
      </c>
      <c r="E10" s="623">
        <f t="shared" si="25"/>
        <v>0</v>
      </c>
      <c r="F10" s="623">
        <f t="shared" si="25"/>
        <v>0</v>
      </c>
      <c r="G10" s="623">
        <f t="shared" si="25"/>
        <v>0</v>
      </c>
      <c r="H10" s="623">
        <f t="shared" si="25"/>
        <v>0</v>
      </c>
      <c r="I10" s="623">
        <f t="shared" si="25"/>
        <v>0</v>
      </c>
      <c r="J10" s="623">
        <f t="shared" si="25"/>
        <v>0</v>
      </c>
      <c r="K10" s="623">
        <f t="shared" si="25"/>
        <v>0</v>
      </c>
      <c r="L10" s="623">
        <f t="shared" si="25"/>
        <v>0</v>
      </c>
      <c r="M10" s="623">
        <f t="shared" si="25"/>
        <v>0</v>
      </c>
      <c r="N10" s="623">
        <f t="shared" si="25"/>
        <v>0</v>
      </c>
      <c r="O10" s="622">
        <f t="shared" si="25"/>
        <v>0</v>
      </c>
      <c r="P10" s="623">
        <f t="shared" si="25"/>
        <v>0</v>
      </c>
      <c r="Q10" s="623">
        <f t="shared" si="25"/>
        <v>0</v>
      </c>
      <c r="R10" s="623">
        <f t="shared" si="25"/>
        <v>0</v>
      </c>
      <c r="S10" s="623">
        <f t="shared" si="25"/>
        <v>0</v>
      </c>
      <c r="T10" s="623">
        <f t="shared" si="25"/>
        <v>0</v>
      </c>
      <c r="U10" s="623">
        <f t="shared" si="25"/>
        <v>0</v>
      </c>
      <c r="V10" s="623">
        <f t="shared" si="25"/>
        <v>0</v>
      </c>
      <c r="W10" s="623">
        <f t="shared" si="25"/>
        <v>0</v>
      </c>
      <c r="X10" s="623">
        <f t="shared" si="25"/>
        <v>0</v>
      </c>
      <c r="Y10" s="623">
        <f t="shared" si="25"/>
        <v>0</v>
      </c>
      <c r="Z10" s="625">
        <f t="shared" si="25"/>
        <v>0</v>
      </c>
      <c r="AA10" s="622">
        <f t="shared" si="25"/>
        <v>0</v>
      </c>
      <c r="AB10" s="623">
        <f t="shared" si="25"/>
        <v>0</v>
      </c>
      <c r="AC10" s="623">
        <f t="shared" si="25"/>
        <v>0</v>
      </c>
      <c r="AD10" s="623">
        <f t="shared" si="25"/>
        <v>0</v>
      </c>
      <c r="AE10" s="623">
        <f t="shared" si="25"/>
        <v>0</v>
      </c>
      <c r="AF10" s="623">
        <f t="shared" si="25"/>
        <v>0</v>
      </c>
      <c r="AG10" s="623">
        <f t="shared" si="25"/>
        <v>0</v>
      </c>
      <c r="AH10" s="623">
        <f t="shared" si="25"/>
        <v>0</v>
      </c>
      <c r="AI10" s="623">
        <f t="shared" si="25"/>
        <v>0</v>
      </c>
      <c r="AJ10" s="623">
        <f t="shared" si="25"/>
        <v>0</v>
      </c>
      <c r="AK10" s="623">
        <f t="shared" si="25"/>
        <v>0</v>
      </c>
      <c r="AL10" s="625">
        <f t="shared" si="25"/>
        <v>0</v>
      </c>
    </row>
    <row r="11" spans="1:38" x14ac:dyDescent="0.25">
      <c r="A11" s="98" t="s">
        <v>328</v>
      </c>
      <c r="B11" s="908"/>
      <c r="C11" s="623">
        <f t="shared" ref="C11:AL11" si="26">C9*$B11/12</f>
        <v>0</v>
      </c>
      <c r="D11" s="623">
        <f t="shared" si="26"/>
        <v>0</v>
      </c>
      <c r="E11" s="623">
        <f t="shared" si="26"/>
        <v>0</v>
      </c>
      <c r="F11" s="623">
        <f t="shared" si="26"/>
        <v>0</v>
      </c>
      <c r="G11" s="623">
        <f t="shared" si="26"/>
        <v>0</v>
      </c>
      <c r="H11" s="623">
        <f t="shared" si="26"/>
        <v>0</v>
      </c>
      <c r="I11" s="623">
        <f t="shared" si="26"/>
        <v>0</v>
      </c>
      <c r="J11" s="623">
        <f t="shared" si="26"/>
        <v>0</v>
      </c>
      <c r="K11" s="629">
        <f t="shared" si="26"/>
        <v>0</v>
      </c>
      <c r="L11" s="629">
        <f t="shared" si="26"/>
        <v>0</v>
      </c>
      <c r="M11" s="629">
        <f t="shared" si="26"/>
        <v>0</v>
      </c>
      <c r="N11" s="630">
        <f t="shared" si="26"/>
        <v>0</v>
      </c>
      <c r="O11" s="622">
        <f t="shared" si="26"/>
        <v>0</v>
      </c>
      <c r="P11" s="623">
        <f t="shared" si="26"/>
        <v>0</v>
      </c>
      <c r="Q11" s="623">
        <f t="shared" si="26"/>
        <v>0</v>
      </c>
      <c r="R11" s="623">
        <f t="shared" si="26"/>
        <v>0</v>
      </c>
      <c r="S11" s="623">
        <f t="shared" si="26"/>
        <v>0</v>
      </c>
      <c r="T11" s="623">
        <f t="shared" si="26"/>
        <v>0</v>
      </c>
      <c r="U11" s="623">
        <f t="shared" si="26"/>
        <v>0</v>
      </c>
      <c r="V11" s="623">
        <f t="shared" si="26"/>
        <v>0</v>
      </c>
      <c r="W11" s="623">
        <f t="shared" si="26"/>
        <v>0</v>
      </c>
      <c r="X11" s="623">
        <f t="shared" si="26"/>
        <v>0</v>
      </c>
      <c r="Y11" s="623">
        <f t="shared" si="26"/>
        <v>0</v>
      </c>
      <c r="Z11" s="625">
        <f t="shared" si="26"/>
        <v>0</v>
      </c>
      <c r="AA11" s="622">
        <f t="shared" si="26"/>
        <v>0</v>
      </c>
      <c r="AB11" s="623">
        <f t="shared" si="26"/>
        <v>0</v>
      </c>
      <c r="AC11" s="623">
        <f t="shared" si="26"/>
        <v>0</v>
      </c>
      <c r="AD11" s="623">
        <f t="shared" si="26"/>
        <v>0</v>
      </c>
      <c r="AE11" s="623">
        <f t="shared" si="26"/>
        <v>0</v>
      </c>
      <c r="AF11" s="623">
        <f t="shared" si="26"/>
        <v>0</v>
      </c>
      <c r="AG11" s="623">
        <f t="shared" si="26"/>
        <v>0</v>
      </c>
      <c r="AH11" s="623">
        <f t="shared" si="26"/>
        <v>0</v>
      </c>
      <c r="AI11" s="623">
        <f t="shared" si="26"/>
        <v>0</v>
      </c>
      <c r="AJ11" s="623">
        <f t="shared" si="26"/>
        <v>0</v>
      </c>
      <c r="AK11" s="623">
        <f t="shared" si="26"/>
        <v>0</v>
      </c>
      <c r="AL11" s="625">
        <f t="shared" si="26"/>
        <v>0</v>
      </c>
    </row>
    <row r="12" spans="1:38" x14ac:dyDescent="0.25">
      <c r="A12" s="932"/>
      <c r="B12" s="631"/>
      <c r="C12" s="622"/>
      <c r="D12" s="623"/>
      <c r="E12" s="623"/>
      <c r="F12" s="623"/>
      <c r="G12" s="623"/>
      <c r="H12" s="623"/>
      <c r="I12" s="623"/>
      <c r="J12" s="623"/>
      <c r="K12" s="623"/>
      <c r="L12" s="623"/>
      <c r="M12" s="623"/>
      <c r="N12" s="625"/>
      <c r="O12" s="622"/>
      <c r="P12" s="623"/>
      <c r="Q12" s="623"/>
      <c r="R12" s="623"/>
      <c r="S12" s="623"/>
      <c r="T12" s="623"/>
      <c r="U12" s="623"/>
      <c r="V12" s="623"/>
      <c r="W12" s="623"/>
      <c r="X12" s="623"/>
      <c r="Y12" s="623"/>
      <c r="Z12" s="625"/>
      <c r="AA12" s="622"/>
      <c r="AB12" s="623"/>
      <c r="AC12" s="623"/>
      <c r="AD12" s="623"/>
      <c r="AE12" s="623"/>
      <c r="AF12" s="623"/>
      <c r="AG12" s="623"/>
      <c r="AH12" s="623"/>
      <c r="AI12" s="623"/>
      <c r="AJ12" s="623"/>
      <c r="AK12" s="623"/>
      <c r="AL12" s="625"/>
    </row>
    <row r="13" spans="1:38" ht="13" x14ac:dyDescent="0.3">
      <c r="A13" s="620"/>
      <c r="B13" s="621"/>
      <c r="C13" s="622"/>
      <c r="D13" s="623"/>
      <c r="E13" s="623"/>
      <c r="F13" s="623"/>
      <c r="G13" s="623"/>
      <c r="H13" s="623"/>
      <c r="I13" s="623"/>
      <c r="J13" s="623"/>
      <c r="K13" s="623"/>
      <c r="L13" s="623"/>
      <c r="M13" s="623"/>
      <c r="N13" s="625"/>
      <c r="O13" s="622"/>
      <c r="P13" s="623"/>
      <c r="Q13" s="623"/>
      <c r="R13" s="623"/>
      <c r="S13" s="623"/>
      <c r="T13" s="623"/>
      <c r="U13" s="623"/>
      <c r="V13" s="623"/>
      <c r="W13" s="623"/>
      <c r="X13" s="623"/>
      <c r="Y13" s="623"/>
      <c r="Z13" s="625"/>
      <c r="AA13" s="622"/>
      <c r="AB13" s="623"/>
      <c r="AC13" s="623"/>
      <c r="AD13" s="623"/>
      <c r="AE13" s="623"/>
      <c r="AF13" s="623"/>
      <c r="AG13" s="623"/>
      <c r="AH13" s="623"/>
      <c r="AI13" s="623"/>
      <c r="AJ13" s="623"/>
      <c r="AK13" s="623"/>
      <c r="AL13" s="625"/>
    </row>
    <row r="14" spans="1:38" x14ac:dyDescent="0.25">
      <c r="B14" s="626"/>
      <c r="C14" s="622">
        <f>B14</f>
        <v>0</v>
      </c>
      <c r="D14" s="623">
        <f t="shared" ref="D14:K14" si="27">C14-C15</f>
        <v>0</v>
      </c>
      <c r="E14" s="623">
        <f t="shared" si="27"/>
        <v>0</v>
      </c>
      <c r="F14" s="623">
        <f t="shared" si="27"/>
        <v>0</v>
      </c>
      <c r="G14" s="623">
        <f t="shared" si="27"/>
        <v>0</v>
      </c>
      <c r="H14" s="623">
        <f t="shared" si="27"/>
        <v>0</v>
      </c>
      <c r="I14" s="623">
        <f t="shared" si="27"/>
        <v>0</v>
      </c>
      <c r="J14" s="623">
        <f t="shared" si="27"/>
        <v>0</v>
      </c>
      <c r="K14" s="623">
        <f t="shared" si="27"/>
        <v>0</v>
      </c>
      <c r="L14" s="623">
        <f>K14-L15</f>
        <v>0</v>
      </c>
      <c r="M14" s="623">
        <f>L14-M15</f>
        <v>0</v>
      </c>
      <c r="N14" s="625">
        <f>M14-N15</f>
        <v>0</v>
      </c>
      <c r="O14" s="622">
        <f t="shared" ref="O14" si="28">N14-N15</f>
        <v>0</v>
      </c>
      <c r="P14" s="623">
        <f t="shared" ref="P14" si="29">O14-O15</f>
        <v>0</v>
      </c>
      <c r="Q14" s="623">
        <f t="shared" ref="Q14" si="30">P14-P15</f>
        <v>0</v>
      </c>
      <c r="R14" s="623">
        <f t="shared" ref="R14" si="31">Q14-Q15</f>
        <v>0</v>
      </c>
      <c r="S14" s="623">
        <f t="shared" ref="S14" si="32">R14-R15</f>
        <v>0</v>
      </c>
      <c r="T14" s="623">
        <f t="shared" ref="T14" si="33">S14-S15</f>
        <v>0</v>
      </c>
      <c r="U14" s="623">
        <f t="shared" ref="U14" si="34">T14-T15</f>
        <v>0</v>
      </c>
      <c r="V14" s="623">
        <f t="shared" ref="V14" si="35">U14-U15</f>
        <v>0</v>
      </c>
      <c r="W14" s="623">
        <f t="shared" ref="W14" si="36">V14-V15</f>
        <v>0</v>
      </c>
      <c r="X14" s="623">
        <f t="shared" ref="X14" si="37">W14-W15</f>
        <v>0</v>
      </c>
      <c r="Y14" s="623">
        <f t="shared" ref="Y14" si="38">X14-X15</f>
        <v>0</v>
      </c>
      <c r="Z14" s="625">
        <f t="shared" ref="Z14" si="39">Y14-Y15</f>
        <v>0</v>
      </c>
      <c r="AA14" s="622">
        <f t="shared" ref="AA14" si="40">Z14-Z15</f>
        <v>0</v>
      </c>
      <c r="AB14" s="623">
        <f t="shared" ref="AB14" si="41">AA14-AA15</f>
        <v>0</v>
      </c>
      <c r="AC14" s="623">
        <f t="shared" ref="AC14" si="42">AB14-AB15</f>
        <v>0</v>
      </c>
      <c r="AD14" s="623">
        <f t="shared" ref="AD14" si="43">AC14-AC15</f>
        <v>0</v>
      </c>
      <c r="AE14" s="623">
        <f t="shared" ref="AE14" si="44">AD14-AD15</f>
        <v>0</v>
      </c>
      <c r="AF14" s="623">
        <f t="shared" ref="AF14" si="45">AE14-AE15</f>
        <v>0</v>
      </c>
      <c r="AG14" s="623">
        <f t="shared" ref="AG14" si="46">AF14-AF15</f>
        <v>0</v>
      </c>
      <c r="AH14" s="623">
        <f t="shared" ref="AH14" si="47">AG14-AG15</f>
        <v>0</v>
      </c>
      <c r="AI14" s="623">
        <f t="shared" ref="AI14" si="48">AH14-AH15</f>
        <v>0</v>
      </c>
      <c r="AJ14" s="623">
        <f t="shared" ref="AJ14" si="49">AI14-AI15</f>
        <v>0</v>
      </c>
      <c r="AK14" s="623">
        <f t="shared" ref="AK14" si="50">AJ14-AJ15</f>
        <v>0</v>
      </c>
      <c r="AL14" s="625">
        <f t="shared" ref="AL14" si="51">AK14-AK15</f>
        <v>0</v>
      </c>
    </row>
    <row r="15" spans="1:38" x14ac:dyDescent="0.25">
      <c r="A15" s="404"/>
      <c r="B15" s="910"/>
      <c r="C15" s="622">
        <f t="shared" ref="C15:AL15" si="52">$B15</f>
        <v>0</v>
      </c>
      <c r="D15" s="623">
        <f t="shared" si="52"/>
        <v>0</v>
      </c>
      <c r="E15" s="623">
        <f t="shared" si="52"/>
        <v>0</v>
      </c>
      <c r="F15" s="623">
        <f t="shared" si="52"/>
        <v>0</v>
      </c>
      <c r="G15" s="623">
        <f t="shared" si="52"/>
        <v>0</v>
      </c>
      <c r="H15" s="623">
        <f t="shared" si="52"/>
        <v>0</v>
      </c>
      <c r="I15" s="623">
        <f t="shared" si="52"/>
        <v>0</v>
      </c>
      <c r="J15" s="623">
        <f t="shared" si="52"/>
        <v>0</v>
      </c>
      <c r="K15" s="623">
        <f t="shared" si="52"/>
        <v>0</v>
      </c>
      <c r="L15" s="623">
        <f t="shared" si="52"/>
        <v>0</v>
      </c>
      <c r="M15" s="623">
        <f t="shared" si="52"/>
        <v>0</v>
      </c>
      <c r="N15" s="623">
        <f t="shared" si="52"/>
        <v>0</v>
      </c>
      <c r="O15" s="622">
        <f t="shared" si="52"/>
        <v>0</v>
      </c>
      <c r="P15" s="623">
        <f t="shared" si="52"/>
        <v>0</v>
      </c>
      <c r="Q15" s="623">
        <f t="shared" si="52"/>
        <v>0</v>
      </c>
      <c r="R15" s="623">
        <f t="shared" si="52"/>
        <v>0</v>
      </c>
      <c r="S15" s="623">
        <f t="shared" si="52"/>
        <v>0</v>
      </c>
      <c r="T15" s="623">
        <f t="shared" si="52"/>
        <v>0</v>
      </c>
      <c r="U15" s="623">
        <f t="shared" si="52"/>
        <v>0</v>
      </c>
      <c r="V15" s="623">
        <f t="shared" si="52"/>
        <v>0</v>
      </c>
      <c r="W15" s="623">
        <f t="shared" si="52"/>
        <v>0</v>
      </c>
      <c r="X15" s="623">
        <f t="shared" si="52"/>
        <v>0</v>
      </c>
      <c r="Y15" s="623">
        <f t="shared" si="52"/>
        <v>0</v>
      </c>
      <c r="Z15" s="625">
        <f t="shared" si="52"/>
        <v>0</v>
      </c>
      <c r="AA15" s="622">
        <f t="shared" si="52"/>
        <v>0</v>
      </c>
      <c r="AB15" s="623">
        <f t="shared" si="52"/>
        <v>0</v>
      </c>
      <c r="AC15" s="623">
        <f t="shared" si="52"/>
        <v>0</v>
      </c>
      <c r="AD15" s="623">
        <f t="shared" si="52"/>
        <v>0</v>
      </c>
      <c r="AE15" s="623">
        <f t="shared" si="52"/>
        <v>0</v>
      </c>
      <c r="AF15" s="623">
        <f t="shared" si="52"/>
        <v>0</v>
      </c>
      <c r="AG15" s="623">
        <f t="shared" si="52"/>
        <v>0</v>
      </c>
      <c r="AH15" s="623">
        <f t="shared" si="52"/>
        <v>0</v>
      </c>
      <c r="AI15" s="623">
        <f t="shared" si="52"/>
        <v>0</v>
      </c>
      <c r="AJ15" s="623">
        <f t="shared" si="52"/>
        <v>0</v>
      </c>
      <c r="AK15" s="623">
        <f t="shared" si="52"/>
        <v>0</v>
      </c>
      <c r="AL15" s="625">
        <f t="shared" si="52"/>
        <v>0</v>
      </c>
    </row>
    <row r="16" spans="1:38" x14ac:dyDescent="0.25">
      <c r="A16" s="98"/>
      <c r="B16" s="911"/>
      <c r="C16" s="623">
        <f t="shared" ref="C16:AL16" si="53">C14*$B16/12</f>
        <v>0</v>
      </c>
      <c r="D16" s="623">
        <f t="shared" si="53"/>
        <v>0</v>
      </c>
      <c r="E16" s="623">
        <f t="shared" si="53"/>
        <v>0</v>
      </c>
      <c r="F16" s="623">
        <f t="shared" si="53"/>
        <v>0</v>
      </c>
      <c r="G16" s="623">
        <f t="shared" si="53"/>
        <v>0</v>
      </c>
      <c r="H16" s="623">
        <f t="shared" si="53"/>
        <v>0</v>
      </c>
      <c r="I16" s="623">
        <f t="shared" si="53"/>
        <v>0</v>
      </c>
      <c r="J16" s="623">
        <f t="shared" si="53"/>
        <v>0</v>
      </c>
      <c r="K16" s="623">
        <f t="shared" si="53"/>
        <v>0</v>
      </c>
      <c r="L16" s="629">
        <f t="shared" si="53"/>
        <v>0</v>
      </c>
      <c r="M16" s="629">
        <f t="shared" si="53"/>
        <v>0</v>
      </c>
      <c r="N16" s="630">
        <f t="shared" si="53"/>
        <v>0</v>
      </c>
      <c r="O16" s="622">
        <f t="shared" si="53"/>
        <v>0</v>
      </c>
      <c r="P16" s="623">
        <f t="shared" si="53"/>
        <v>0</v>
      </c>
      <c r="Q16" s="623">
        <f t="shared" si="53"/>
        <v>0</v>
      </c>
      <c r="R16" s="623">
        <f t="shared" si="53"/>
        <v>0</v>
      </c>
      <c r="S16" s="623">
        <f t="shared" si="53"/>
        <v>0</v>
      </c>
      <c r="T16" s="623">
        <f t="shared" si="53"/>
        <v>0</v>
      </c>
      <c r="U16" s="623">
        <f t="shared" si="53"/>
        <v>0</v>
      </c>
      <c r="V16" s="623">
        <f t="shared" si="53"/>
        <v>0</v>
      </c>
      <c r="W16" s="623">
        <f t="shared" si="53"/>
        <v>0</v>
      </c>
      <c r="X16" s="623">
        <f t="shared" si="53"/>
        <v>0</v>
      </c>
      <c r="Y16" s="623">
        <f t="shared" si="53"/>
        <v>0</v>
      </c>
      <c r="Z16" s="625">
        <f t="shared" si="53"/>
        <v>0</v>
      </c>
      <c r="AA16" s="622">
        <f t="shared" si="53"/>
        <v>0</v>
      </c>
      <c r="AB16" s="623">
        <f t="shared" si="53"/>
        <v>0</v>
      </c>
      <c r="AC16" s="623">
        <f t="shared" si="53"/>
        <v>0</v>
      </c>
      <c r="AD16" s="623">
        <f t="shared" si="53"/>
        <v>0</v>
      </c>
      <c r="AE16" s="623">
        <f t="shared" si="53"/>
        <v>0</v>
      </c>
      <c r="AF16" s="623">
        <f t="shared" si="53"/>
        <v>0</v>
      </c>
      <c r="AG16" s="623">
        <f t="shared" si="53"/>
        <v>0</v>
      </c>
      <c r="AH16" s="623">
        <f t="shared" si="53"/>
        <v>0</v>
      </c>
      <c r="AI16" s="623">
        <f t="shared" si="53"/>
        <v>0</v>
      </c>
      <c r="AJ16" s="623">
        <f t="shared" si="53"/>
        <v>0</v>
      </c>
      <c r="AK16" s="623">
        <f t="shared" si="53"/>
        <v>0</v>
      </c>
      <c r="AL16" s="625">
        <f t="shared" si="53"/>
        <v>0</v>
      </c>
    </row>
    <row r="17" spans="1:38" x14ac:dyDescent="0.25">
      <c r="A17" s="632"/>
      <c r="B17" s="633"/>
      <c r="C17" s="622"/>
      <c r="D17" s="623"/>
      <c r="E17" s="623"/>
      <c r="F17" s="623"/>
      <c r="G17" s="623"/>
      <c r="H17" s="623"/>
      <c r="I17" s="623"/>
      <c r="J17" s="623"/>
      <c r="K17" s="623"/>
      <c r="L17" s="623"/>
      <c r="M17" s="623"/>
      <c r="N17" s="625"/>
      <c r="O17" s="622"/>
      <c r="P17" s="623"/>
      <c r="Q17" s="623"/>
      <c r="R17" s="623"/>
      <c r="S17" s="623"/>
      <c r="T17" s="623"/>
      <c r="U17" s="623"/>
      <c r="V17" s="623"/>
      <c r="W17" s="623"/>
      <c r="X17" s="623"/>
      <c r="Y17" s="623"/>
      <c r="Z17" s="625"/>
      <c r="AA17" s="622"/>
      <c r="AB17" s="623"/>
      <c r="AC17" s="623"/>
      <c r="AD17" s="623"/>
      <c r="AE17" s="623"/>
      <c r="AF17" s="623"/>
      <c r="AG17" s="623"/>
      <c r="AH17" s="623"/>
      <c r="AI17" s="623"/>
      <c r="AJ17" s="623"/>
      <c r="AK17" s="623"/>
      <c r="AL17" s="625"/>
    </row>
    <row r="18" spans="1:38" ht="13" x14ac:dyDescent="0.3">
      <c r="A18" s="620"/>
      <c r="B18" s="621"/>
      <c r="C18" s="622"/>
      <c r="D18" s="623"/>
      <c r="E18" s="623"/>
      <c r="F18" s="623"/>
      <c r="G18" s="623"/>
      <c r="H18" s="623"/>
      <c r="I18" s="623"/>
      <c r="J18" s="623"/>
      <c r="K18" s="623"/>
      <c r="L18" s="623"/>
      <c r="M18" s="623"/>
      <c r="N18" s="625"/>
      <c r="O18" s="622"/>
      <c r="P18" s="623"/>
      <c r="Q18" s="623"/>
      <c r="R18" s="623"/>
      <c r="S18" s="623"/>
      <c r="T18" s="623"/>
      <c r="U18" s="623"/>
      <c r="V18" s="623"/>
      <c r="W18" s="623"/>
      <c r="X18" s="623"/>
      <c r="Y18" s="623"/>
      <c r="Z18" s="625"/>
      <c r="AA18" s="622"/>
      <c r="AB18" s="623"/>
      <c r="AC18" s="623"/>
      <c r="AD18" s="623"/>
      <c r="AE18" s="623"/>
      <c r="AF18" s="623"/>
      <c r="AG18" s="623"/>
      <c r="AH18" s="623"/>
      <c r="AI18" s="623"/>
      <c r="AJ18" s="623"/>
      <c r="AK18" s="623"/>
      <c r="AL18" s="625"/>
    </row>
    <row r="19" spans="1:38" x14ac:dyDescent="0.25">
      <c r="A19" t="s">
        <v>326</v>
      </c>
      <c r="B19" s="626"/>
      <c r="C19" s="622">
        <f>B19</f>
        <v>0</v>
      </c>
      <c r="D19" s="623">
        <f t="shared" ref="D19" si="54">C19-C20</f>
        <v>0</v>
      </c>
      <c r="E19" s="623">
        <f t="shared" ref="E19" si="55">D19-D20</f>
        <v>0</v>
      </c>
      <c r="F19" s="623">
        <f t="shared" ref="F19" si="56">E19-E20</f>
        <v>0</v>
      </c>
      <c r="G19" s="623">
        <f t="shared" ref="G19" si="57">F19-F20</f>
        <v>0</v>
      </c>
      <c r="H19" s="623">
        <f t="shared" ref="H19" si="58">G19-G20</f>
        <v>0</v>
      </c>
      <c r="I19" s="623">
        <f t="shared" ref="I19" si="59">H19-H20</f>
        <v>0</v>
      </c>
      <c r="J19" s="623">
        <f t="shared" ref="J19" si="60">I19-I20</f>
        <v>0</v>
      </c>
      <c r="K19" s="623">
        <f t="shared" ref="K19" si="61">J19-J20</f>
        <v>0</v>
      </c>
      <c r="L19" s="623">
        <f t="shared" ref="L19" si="62">K19-K20</f>
        <v>0</v>
      </c>
      <c r="M19" s="623">
        <f t="shared" ref="M19" si="63">L19-L20</f>
        <v>0</v>
      </c>
      <c r="N19" s="625">
        <f t="shared" ref="N19" si="64">M19-M20</f>
        <v>0</v>
      </c>
      <c r="O19" s="622">
        <f t="shared" ref="O19" si="65">N19-N20</f>
        <v>0</v>
      </c>
      <c r="P19" s="623">
        <f t="shared" ref="P19" si="66">O19-O20</f>
        <v>0</v>
      </c>
      <c r="Q19" s="623">
        <f t="shared" ref="Q19" si="67">P19-P20</f>
        <v>0</v>
      </c>
      <c r="R19" s="623">
        <f t="shared" ref="R19" si="68">Q19-Q20</f>
        <v>0</v>
      </c>
      <c r="S19" s="623">
        <f t="shared" ref="S19" si="69">R19-R20</f>
        <v>0</v>
      </c>
      <c r="T19" s="623">
        <f t="shared" ref="T19" si="70">S19-S20</f>
        <v>0</v>
      </c>
      <c r="U19" s="623">
        <f t="shared" ref="U19" si="71">T19-T20</f>
        <v>0</v>
      </c>
      <c r="V19" s="623">
        <f t="shared" ref="V19" si="72">U19-U20</f>
        <v>0</v>
      </c>
      <c r="W19" s="623">
        <f t="shared" ref="W19" si="73">V19-V20</f>
        <v>0</v>
      </c>
      <c r="X19" s="623">
        <f t="shared" ref="X19" si="74">W19-W20</f>
        <v>0</v>
      </c>
      <c r="Y19" s="623">
        <f t="shared" ref="Y19" si="75">X19-X20</f>
        <v>0</v>
      </c>
      <c r="Z19" s="625">
        <f t="shared" ref="Z19" si="76">Y19-Y20</f>
        <v>0</v>
      </c>
      <c r="AA19" s="622">
        <f t="shared" ref="AA19" si="77">Z19-Z20</f>
        <v>0</v>
      </c>
      <c r="AB19" s="623">
        <f t="shared" ref="AB19" si="78">AA19-AA20</f>
        <v>0</v>
      </c>
      <c r="AC19" s="623">
        <f t="shared" ref="AC19" si="79">AB19-AB20</f>
        <v>0</v>
      </c>
      <c r="AD19" s="623">
        <f t="shared" ref="AD19" si="80">AC19-AC20</f>
        <v>0</v>
      </c>
      <c r="AE19" s="623">
        <f t="shared" ref="AE19" si="81">AD19-AD20</f>
        <v>0</v>
      </c>
      <c r="AF19" s="623">
        <f t="shared" ref="AF19" si="82">AE19-AE20</f>
        <v>0</v>
      </c>
      <c r="AG19" s="623">
        <f t="shared" ref="AG19" si="83">AF19-AF20</f>
        <v>0</v>
      </c>
      <c r="AH19" s="623">
        <f t="shared" ref="AH19" si="84">AG19-AG20</f>
        <v>0</v>
      </c>
      <c r="AI19" s="623">
        <f t="shared" ref="AI19" si="85">AH19-AH20</f>
        <v>0</v>
      </c>
      <c r="AJ19" s="623">
        <f t="shared" ref="AJ19" si="86">AI19-AI20</f>
        <v>0</v>
      </c>
      <c r="AK19" s="623">
        <f t="shared" ref="AK19" si="87">AJ19-AJ20</f>
        <v>0</v>
      </c>
      <c r="AL19" s="625">
        <f t="shared" ref="AL19" si="88">AK19-AK20</f>
        <v>0</v>
      </c>
    </row>
    <row r="20" spans="1:38" x14ac:dyDescent="0.25">
      <c r="A20" s="404" t="s">
        <v>327</v>
      </c>
      <c r="B20" s="910"/>
      <c r="C20" s="622">
        <f t="shared" ref="C20:N20" si="89">$B20</f>
        <v>0</v>
      </c>
      <c r="D20" s="623">
        <f t="shared" si="89"/>
        <v>0</v>
      </c>
      <c r="E20" s="623">
        <f t="shared" si="89"/>
        <v>0</v>
      </c>
      <c r="F20" s="623">
        <f t="shared" si="89"/>
        <v>0</v>
      </c>
      <c r="G20" s="623">
        <f t="shared" si="89"/>
        <v>0</v>
      </c>
      <c r="H20" s="623">
        <f t="shared" si="89"/>
        <v>0</v>
      </c>
      <c r="I20" s="623">
        <f t="shared" si="89"/>
        <v>0</v>
      </c>
      <c r="J20" s="623">
        <f t="shared" si="89"/>
        <v>0</v>
      </c>
      <c r="K20" s="623">
        <f t="shared" si="89"/>
        <v>0</v>
      </c>
      <c r="L20" s="623">
        <f t="shared" si="89"/>
        <v>0</v>
      </c>
      <c r="M20" s="623">
        <f t="shared" si="89"/>
        <v>0</v>
      </c>
      <c r="N20" s="625">
        <f t="shared" si="89"/>
        <v>0</v>
      </c>
      <c r="O20" s="622">
        <f t="shared" ref="O20:AL20" si="90">$B20</f>
        <v>0</v>
      </c>
      <c r="P20" s="623">
        <f t="shared" si="90"/>
        <v>0</v>
      </c>
      <c r="Q20" s="623">
        <f t="shared" si="90"/>
        <v>0</v>
      </c>
      <c r="R20" s="623">
        <f t="shared" si="90"/>
        <v>0</v>
      </c>
      <c r="S20" s="623">
        <f t="shared" si="90"/>
        <v>0</v>
      </c>
      <c r="T20" s="623">
        <f t="shared" si="90"/>
        <v>0</v>
      </c>
      <c r="U20" s="623">
        <f t="shared" si="90"/>
        <v>0</v>
      </c>
      <c r="V20" s="623">
        <f t="shared" si="90"/>
        <v>0</v>
      </c>
      <c r="W20" s="623">
        <f t="shared" si="90"/>
        <v>0</v>
      </c>
      <c r="X20" s="623">
        <f t="shared" si="90"/>
        <v>0</v>
      </c>
      <c r="Y20" s="623">
        <f t="shared" si="90"/>
        <v>0</v>
      </c>
      <c r="Z20" s="625">
        <f t="shared" si="90"/>
        <v>0</v>
      </c>
      <c r="AA20" s="622">
        <f t="shared" si="90"/>
        <v>0</v>
      </c>
      <c r="AB20" s="623">
        <f t="shared" si="90"/>
        <v>0</v>
      </c>
      <c r="AC20" s="623">
        <f t="shared" si="90"/>
        <v>0</v>
      </c>
      <c r="AD20" s="623">
        <f t="shared" si="90"/>
        <v>0</v>
      </c>
      <c r="AE20" s="623">
        <f t="shared" si="90"/>
        <v>0</v>
      </c>
      <c r="AF20" s="623">
        <f t="shared" si="90"/>
        <v>0</v>
      </c>
      <c r="AG20" s="623">
        <f t="shared" si="90"/>
        <v>0</v>
      </c>
      <c r="AH20" s="623">
        <f t="shared" si="90"/>
        <v>0</v>
      </c>
      <c r="AI20" s="623">
        <f t="shared" si="90"/>
        <v>0</v>
      </c>
      <c r="AJ20" s="623">
        <f t="shared" si="90"/>
        <v>0</v>
      </c>
      <c r="AK20" s="623">
        <f t="shared" si="90"/>
        <v>0</v>
      </c>
      <c r="AL20" s="625">
        <f t="shared" si="90"/>
        <v>0</v>
      </c>
    </row>
    <row r="21" spans="1:38" x14ac:dyDescent="0.25">
      <c r="A21" s="98" t="s">
        <v>328</v>
      </c>
      <c r="B21" s="911"/>
      <c r="C21" s="622">
        <f t="shared" ref="C21:N21" si="91">C19*$B21/12</f>
        <v>0</v>
      </c>
      <c r="D21" s="623">
        <f t="shared" si="91"/>
        <v>0</v>
      </c>
      <c r="E21" s="623">
        <f t="shared" si="91"/>
        <v>0</v>
      </c>
      <c r="F21" s="623">
        <f t="shared" si="91"/>
        <v>0</v>
      </c>
      <c r="G21" s="623">
        <f t="shared" si="91"/>
        <v>0</v>
      </c>
      <c r="H21" s="623">
        <f t="shared" si="91"/>
        <v>0</v>
      </c>
      <c r="I21" s="623">
        <f t="shared" si="91"/>
        <v>0</v>
      </c>
      <c r="J21" s="623">
        <f t="shared" si="91"/>
        <v>0</v>
      </c>
      <c r="K21" s="623">
        <f t="shared" si="91"/>
        <v>0</v>
      </c>
      <c r="L21" s="623">
        <f t="shared" si="91"/>
        <v>0</v>
      </c>
      <c r="M21" s="623">
        <f t="shared" si="91"/>
        <v>0</v>
      </c>
      <c r="N21" s="625">
        <f t="shared" si="91"/>
        <v>0</v>
      </c>
      <c r="O21" s="622">
        <f t="shared" ref="O21:AL21" si="92">O19*$B21/12</f>
        <v>0</v>
      </c>
      <c r="P21" s="623">
        <f t="shared" si="92"/>
        <v>0</v>
      </c>
      <c r="Q21" s="623">
        <f t="shared" si="92"/>
        <v>0</v>
      </c>
      <c r="R21" s="623">
        <f t="shared" si="92"/>
        <v>0</v>
      </c>
      <c r="S21" s="623">
        <f t="shared" si="92"/>
        <v>0</v>
      </c>
      <c r="T21" s="623">
        <f t="shared" si="92"/>
        <v>0</v>
      </c>
      <c r="U21" s="623">
        <f t="shared" si="92"/>
        <v>0</v>
      </c>
      <c r="V21" s="623">
        <f t="shared" si="92"/>
        <v>0</v>
      </c>
      <c r="W21" s="623">
        <f t="shared" si="92"/>
        <v>0</v>
      </c>
      <c r="X21" s="623">
        <f t="shared" si="92"/>
        <v>0</v>
      </c>
      <c r="Y21" s="623">
        <f t="shared" si="92"/>
        <v>0</v>
      </c>
      <c r="Z21" s="625">
        <f t="shared" si="92"/>
        <v>0</v>
      </c>
      <c r="AA21" s="622">
        <f t="shared" si="92"/>
        <v>0</v>
      </c>
      <c r="AB21" s="623">
        <f t="shared" si="92"/>
        <v>0</v>
      </c>
      <c r="AC21" s="623">
        <f t="shared" si="92"/>
        <v>0</v>
      </c>
      <c r="AD21" s="623">
        <f t="shared" si="92"/>
        <v>0</v>
      </c>
      <c r="AE21" s="623">
        <f t="shared" si="92"/>
        <v>0</v>
      </c>
      <c r="AF21" s="623">
        <f t="shared" si="92"/>
        <v>0</v>
      </c>
      <c r="AG21" s="623">
        <f t="shared" si="92"/>
        <v>0</v>
      </c>
      <c r="AH21" s="623">
        <f t="shared" si="92"/>
        <v>0</v>
      </c>
      <c r="AI21" s="623">
        <f t="shared" si="92"/>
        <v>0</v>
      </c>
      <c r="AJ21" s="623">
        <f t="shared" si="92"/>
        <v>0</v>
      </c>
      <c r="AK21" s="623">
        <f t="shared" si="92"/>
        <v>0</v>
      </c>
      <c r="AL21" s="625">
        <f t="shared" si="92"/>
        <v>0</v>
      </c>
    </row>
    <row r="22" spans="1:38" x14ac:dyDescent="0.25">
      <c r="B22" s="633"/>
      <c r="C22" s="622"/>
      <c r="D22" s="623"/>
      <c r="E22" s="623"/>
      <c r="F22" s="623"/>
      <c r="G22" s="623"/>
      <c r="H22" s="623"/>
      <c r="I22" s="623"/>
      <c r="J22" s="623"/>
      <c r="K22" s="623"/>
      <c r="L22" s="623"/>
      <c r="M22" s="623"/>
      <c r="N22" s="625"/>
      <c r="O22" s="622"/>
      <c r="P22" s="623"/>
      <c r="Q22" s="623"/>
      <c r="R22" s="623"/>
      <c r="S22" s="623"/>
      <c r="T22" s="623"/>
      <c r="U22" s="623"/>
      <c r="V22" s="623"/>
      <c r="W22" s="623"/>
      <c r="X22" s="623"/>
      <c r="Y22" s="623"/>
      <c r="Z22" s="625"/>
      <c r="AA22" s="622"/>
      <c r="AB22" s="623"/>
      <c r="AC22" s="623"/>
      <c r="AD22" s="623"/>
      <c r="AE22" s="623"/>
      <c r="AF22" s="623"/>
      <c r="AG22" s="623"/>
      <c r="AH22" s="623"/>
      <c r="AI22" s="623"/>
      <c r="AJ22" s="623"/>
      <c r="AK22" s="623"/>
      <c r="AL22" s="625"/>
    </row>
    <row r="23" spans="1:38" ht="13" x14ac:dyDescent="0.3">
      <c r="A23" s="620"/>
      <c r="B23" s="621"/>
      <c r="C23" s="622"/>
      <c r="D23" s="623"/>
      <c r="E23" s="623"/>
      <c r="F23" s="623"/>
      <c r="G23" s="623"/>
      <c r="H23" s="623"/>
      <c r="I23" s="623"/>
      <c r="J23" s="623"/>
      <c r="K23" s="623"/>
      <c r="L23" s="623"/>
      <c r="M23" s="623"/>
      <c r="N23" s="625"/>
      <c r="O23" s="622"/>
      <c r="P23" s="623"/>
      <c r="Q23" s="623"/>
      <c r="R23" s="623"/>
      <c r="S23" s="623"/>
      <c r="T23" s="623"/>
      <c r="U23" s="623"/>
      <c r="V23" s="623"/>
      <c r="W23" s="623"/>
      <c r="X23" s="623"/>
      <c r="Y23" s="623"/>
      <c r="Z23" s="625"/>
      <c r="AA23" s="622"/>
      <c r="AB23" s="623"/>
      <c r="AC23" s="623"/>
      <c r="AD23" s="623"/>
      <c r="AE23" s="623"/>
      <c r="AF23" s="623"/>
      <c r="AG23" s="623"/>
      <c r="AH23" s="623"/>
      <c r="AI23" s="623"/>
      <c r="AJ23" s="623"/>
      <c r="AK23" s="623"/>
      <c r="AL23" s="625"/>
    </row>
    <row r="24" spans="1:38" x14ac:dyDescent="0.25">
      <c r="A24" t="s">
        <v>326</v>
      </c>
      <c r="B24" s="626"/>
      <c r="C24" s="622">
        <f>B24</f>
        <v>0</v>
      </c>
      <c r="D24" s="623">
        <f t="shared" ref="D24" si="93">C24-C25</f>
        <v>0</v>
      </c>
      <c r="E24" s="623">
        <f t="shared" ref="E24" si="94">D24-D25</f>
        <v>0</v>
      </c>
      <c r="F24" s="623">
        <f t="shared" ref="F24" si="95">E24-E25</f>
        <v>0</v>
      </c>
      <c r="G24" s="623">
        <f t="shared" ref="G24" si="96">F24-F25</f>
        <v>0</v>
      </c>
      <c r="H24" s="623">
        <f t="shared" ref="H24" si="97">G24-G25</f>
        <v>0</v>
      </c>
      <c r="I24" s="623">
        <f t="shared" ref="I24" si="98">H24-H25</f>
        <v>0</v>
      </c>
      <c r="J24" s="623">
        <f t="shared" ref="J24" si="99">I24-I25</f>
        <v>0</v>
      </c>
      <c r="K24" s="623">
        <f t="shared" ref="K24" si="100">J24-J25</f>
        <v>0</v>
      </c>
      <c r="L24" s="623">
        <f t="shared" ref="L24" si="101">K24-K25</f>
        <v>0</v>
      </c>
      <c r="M24" s="623">
        <f t="shared" ref="M24" si="102">L24-L25</f>
        <v>0</v>
      </c>
      <c r="N24" s="625">
        <f t="shared" ref="N24" si="103">M24-M25</f>
        <v>0</v>
      </c>
      <c r="O24" s="622">
        <f t="shared" ref="O24" si="104">N24-N25</f>
        <v>0</v>
      </c>
      <c r="P24" s="623">
        <f t="shared" ref="P24" si="105">O24-O25</f>
        <v>0</v>
      </c>
      <c r="Q24" s="623">
        <f t="shared" ref="Q24" si="106">P24-P25</f>
        <v>0</v>
      </c>
      <c r="R24" s="623">
        <f t="shared" ref="R24" si="107">Q24-Q25</f>
        <v>0</v>
      </c>
      <c r="S24" s="623">
        <f t="shared" ref="S24" si="108">R24-R25</f>
        <v>0</v>
      </c>
      <c r="T24" s="623">
        <f t="shared" ref="T24" si="109">S24-S25</f>
        <v>0</v>
      </c>
      <c r="U24" s="623">
        <f t="shared" ref="U24" si="110">T24-T25</f>
        <v>0</v>
      </c>
      <c r="V24" s="623">
        <f t="shared" ref="V24" si="111">U24-U25</f>
        <v>0</v>
      </c>
      <c r="W24" s="623">
        <f t="shared" ref="W24" si="112">V24-V25</f>
        <v>0</v>
      </c>
      <c r="X24" s="623">
        <f t="shared" ref="X24" si="113">W24-W25</f>
        <v>0</v>
      </c>
      <c r="Y24" s="623">
        <f t="shared" ref="Y24" si="114">X24-X25</f>
        <v>0</v>
      </c>
      <c r="Z24" s="625">
        <f t="shared" ref="Z24" si="115">Y24-Y25</f>
        <v>0</v>
      </c>
      <c r="AA24" s="622">
        <f t="shared" ref="AA24" si="116">Z24-Z25</f>
        <v>0</v>
      </c>
      <c r="AB24" s="623">
        <f t="shared" ref="AB24" si="117">AA24-AA25</f>
        <v>0</v>
      </c>
      <c r="AC24" s="623">
        <f t="shared" ref="AC24" si="118">AB24-AB25</f>
        <v>0</v>
      </c>
      <c r="AD24" s="623">
        <f t="shared" ref="AD24" si="119">AC24-AC25</f>
        <v>0</v>
      </c>
      <c r="AE24" s="623">
        <f t="shared" ref="AE24" si="120">AD24-AD25</f>
        <v>0</v>
      </c>
      <c r="AF24" s="623">
        <f t="shared" ref="AF24" si="121">AE24-AE25</f>
        <v>0</v>
      </c>
      <c r="AG24" s="623">
        <f t="shared" ref="AG24" si="122">AF24-AF25</f>
        <v>0</v>
      </c>
      <c r="AH24" s="623">
        <f t="shared" ref="AH24" si="123">AG24-AG25</f>
        <v>0</v>
      </c>
      <c r="AI24" s="623">
        <f t="shared" ref="AI24" si="124">AH24-AH25</f>
        <v>0</v>
      </c>
      <c r="AJ24" s="623">
        <f t="shared" ref="AJ24" si="125">AI24-AI25</f>
        <v>0</v>
      </c>
      <c r="AK24" s="623">
        <f t="shared" ref="AK24" si="126">AJ24-AJ25</f>
        <v>0</v>
      </c>
      <c r="AL24" s="625">
        <f t="shared" ref="AL24" si="127">AK24-AK25</f>
        <v>0</v>
      </c>
    </row>
    <row r="25" spans="1:38" x14ac:dyDescent="0.25">
      <c r="A25" s="404" t="s">
        <v>327</v>
      </c>
      <c r="B25" s="626"/>
      <c r="C25" s="622">
        <f t="shared" ref="C25:AL25" si="128">$B25</f>
        <v>0</v>
      </c>
      <c r="D25" s="623">
        <f t="shared" si="128"/>
        <v>0</v>
      </c>
      <c r="E25" s="623">
        <f t="shared" si="128"/>
        <v>0</v>
      </c>
      <c r="F25" s="623">
        <f t="shared" si="128"/>
        <v>0</v>
      </c>
      <c r="G25" s="623">
        <f t="shared" si="128"/>
        <v>0</v>
      </c>
      <c r="H25" s="623">
        <f t="shared" si="128"/>
        <v>0</v>
      </c>
      <c r="I25" s="623">
        <f t="shared" si="128"/>
        <v>0</v>
      </c>
      <c r="J25" s="623">
        <f t="shared" si="128"/>
        <v>0</v>
      </c>
      <c r="K25" s="623">
        <f t="shared" si="128"/>
        <v>0</v>
      </c>
      <c r="L25" s="623">
        <f t="shared" si="128"/>
        <v>0</v>
      </c>
      <c r="M25" s="623">
        <f t="shared" si="128"/>
        <v>0</v>
      </c>
      <c r="N25" s="625">
        <f t="shared" si="128"/>
        <v>0</v>
      </c>
      <c r="O25" s="622">
        <f t="shared" si="128"/>
        <v>0</v>
      </c>
      <c r="P25" s="623">
        <f t="shared" si="128"/>
        <v>0</v>
      </c>
      <c r="Q25" s="623">
        <f t="shared" si="128"/>
        <v>0</v>
      </c>
      <c r="R25" s="623">
        <f t="shared" si="128"/>
        <v>0</v>
      </c>
      <c r="S25" s="623">
        <f t="shared" si="128"/>
        <v>0</v>
      </c>
      <c r="T25" s="623">
        <f t="shared" si="128"/>
        <v>0</v>
      </c>
      <c r="U25" s="623">
        <f t="shared" si="128"/>
        <v>0</v>
      </c>
      <c r="V25" s="623">
        <f t="shared" si="128"/>
        <v>0</v>
      </c>
      <c r="W25" s="623">
        <f t="shared" si="128"/>
        <v>0</v>
      </c>
      <c r="X25" s="623">
        <f t="shared" si="128"/>
        <v>0</v>
      </c>
      <c r="Y25" s="623">
        <f t="shared" si="128"/>
        <v>0</v>
      </c>
      <c r="Z25" s="625">
        <f t="shared" si="128"/>
        <v>0</v>
      </c>
      <c r="AA25" s="622">
        <f t="shared" si="128"/>
        <v>0</v>
      </c>
      <c r="AB25" s="623">
        <f t="shared" si="128"/>
        <v>0</v>
      </c>
      <c r="AC25" s="623">
        <f t="shared" si="128"/>
        <v>0</v>
      </c>
      <c r="AD25" s="623">
        <f t="shared" si="128"/>
        <v>0</v>
      </c>
      <c r="AE25" s="623">
        <f t="shared" si="128"/>
        <v>0</v>
      </c>
      <c r="AF25" s="623">
        <f t="shared" si="128"/>
        <v>0</v>
      </c>
      <c r="AG25" s="623">
        <f t="shared" si="128"/>
        <v>0</v>
      </c>
      <c r="AH25" s="623">
        <f t="shared" si="128"/>
        <v>0</v>
      </c>
      <c r="AI25" s="623">
        <f t="shared" si="128"/>
        <v>0</v>
      </c>
      <c r="AJ25" s="623">
        <f t="shared" si="128"/>
        <v>0</v>
      </c>
      <c r="AK25" s="623">
        <f t="shared" si="128"/>
        <v>0</v>
      </c>
      <c r="AL25" s="625">
        <f t="shared" si="128"/>
        <v>0</v>
      </c>
    </row>
    <row r="26" spans="1:38" x14ac:dyDescent="0.25">
      <c r="A26" s="98" t="s">
        <v>328</v>
      </c>
      <c r="B26" s="628"/>
      <c r="C26" s="622">
        <f t="shared" ref="C26:AL26" si="129">C24*$B26/12</f>
        <v>0</v>
      </c>
      <c r="D26" s="623">
        <f t="shared" si="129"/>
        <v>0</v>
      </c>
      <c r="E26" s="623">
        <f t="shared" si="129"/>
        <v>0</v>
      </c>
      <c r="F26" s="623">
        <f t="shared" si="129"/>
        <v>0</v>
      </c>
      <c r="G26" s="623">
        <f t="shared" si="129"/>
        <v>0</v>
      </c>
      <c r="H26" s="623">
        <f t="shared" si="129"/>
        <v>0</v>
      </c>
      <c r="I26" s="623">
        <f t="shared" si="129"/>
        <v>0</v>
      </c>
      <c r="J26" s="623">
        <f t="shared" si="129"/>
        <v>0</v>
      </c>
      <c r="K26" s="623">
        <f t="shared" si="129"/>
        <v>0</v>
      </c>
      <c r="L26" s="623">
        <f t="shared" si="129"/>
        <v>0</v>
      </c>
      <c r="M26" s="623">
        <f t="shared" si="129"/>
        <v>0</v>
      </c>
      <c r="N26" s="625">
        <f t="shared" si="129"/>
        <v>0</v>
      </c>
      <c r="O26" s="622">
        <f t="shared" si="129"/>
        <v>0</v>
      </c>
      <c r="P26" s="623">
        <f t="shared" si="129"/>
        <v>0</v>
      </c>
      <c r="Q26" s="623">
        <f t="shared" si="129"/>
        <v>0</v>
      </c>
      <c r="R26" s="623">
        <f t="shared" si="129"/>
        <v>0</v>
      </c>
      <c r="S26" s="623">
        <f t="shared" si="129"/>
        <v>0</v>
      </c>
      <c r="T26" s="623">
        <f t="shared" si="129"/>
        <v>0</v>
      </c>
      <c r="U26" s="623">
        <f t="shared" si="129"/>
        <v>0</v>
      </c>
      <c r="V26" s="623">
        <f t="shared" si="129"/>
        <v>0</v>
      </c>
      <c r="W26" s="623">
        <f t="shared" si="129"/>
        <v>0</v>
      </c>
      <c r="X26" s="623">
        <f t="shared" si="129"/>
        <v>0</v>
      </c>
      <c r="Y26" s="623">
        <f t="shared" si="129"/>
        <v>0</v>
      </c>
      <c r="Z26" s="625">
        <f t="shared" si="129"/>
        <v>0</v>
      </c>
      <c r="AA26" s="622">
        <f t="shared" si="129"/>
        <v>0</v>
      </c>
      <c r="AB26" s="623">
        <f t="shared" si="129"/>
        <v>0</v>
      </c>
      <c r="AC26" s="623">
        <f t="shared" si="129"/>
        <v>0</v>
      </c>
      <c r="AD26" s="623">
        <f t="shared" si="129"/>
        <v>0</v>
      </c>
      <c r="AE26" s="623">
        <f t="shared" si="129"/>
        <v>0</v>
      </c>
      <c r="AF26" s="623">
        <f t="shared" si="129"/>
        <v>0</v>
      </c>
      <c r="AG26" s="623">
        <f t="shared" si="129"/>
        <v>0</v>
      </c>
      <c r="AH26" s="623">
        <f t="shared" si="129"/>
        <v>0</v>
      </c>
      <c r="AI26" s="623">
        <f t="shared" si="129"/>
        <v>0</v>
      </c>
      <c r="AJ26" s="623">
        <f t="shared" si="129"/>
        <v>0</v>
      </c>
      <c r="AK26" s="623">
        <f t="shared" si="129"/>
        <v>0</v>
      </c>
      <c r="AL26" s="625">
        <f t="shared" si="129"/>
        <v>0</v>
      </c>
    </row>
    <row r="27" spans="1:38" x14ac:dyDescent="0.25">
      <c r="C27" s="622"/>
      <c r="D27" s="623"/>
      <c r="E27" s="623"/>
      <c r="F27" s="623"/>
      <c r="G27" s="623"/>
      <c r="H27" s="623"/>
      <c r="I27" s="623"/>
      <c r="J27" s="623"/>
      <c r="K27" s="623"/>
      <c r="L27" s="623"/>
      <c r="M27" s="623"/>
      <c r="N27" s="625"/>
      <c r="O27" s="622"/>
      <c r="P27" s="623"/>
      <c r="Q27" s="623"/>
      <c r="R27" s="623"/>
      <c r="S27" s="623"/>
      <c r="T27" s="623"/>
      <c r="U27" s="623"/>
      <c r="V27" s="623"/>
      <c r="W27" s="623"/>
      <c r="X27" s="623"/>
      <c r="Y27" s="623"/>
      <c r="Z27" s="625"/>
      <c r="AA27" s="622"/>
      <c r="AB27" s="623"/>
      <c r="AC27" s="623"/>
      <c r="AD27" s="623"/>
      <c r="AE27" s="623"/>
      <c r="AF27" s="623"/>
      <c r="AG27" s="623"/>
      <c r="AH27" s="623"/>
      <c r="AI27" s="623"/>
      <c r="AJ27" s="623"/>
      <c r="AK27" s="623"/>
      <c r="AL27" s="625"/>
    </row>
    <row r="28" spans="1:38" ht="13" x14ac:dyDescent="0.3">
      <c r="A28" s="620"/>
      <c r="B28" s="621"/>
      <c r="C28" s="622"/>
      <c r="D28" s="623"/>
      <c r="E28" s="623"/>
      <c r="F28" s="623"/>
      <c r="G28" s="623"/>
      <c r="H28" s="623"/>
      <c r="I28" s="623"/>
      <c r="J28" s="623"/>
      <c r="K28" s="623"/>
      <c r="L28" s="623"/>
      <c r="M28" s="623"/>
      <c r="N28" s="625"/>
      <c r="O28" s="622"/>
      <c r="P28" s="623"/>
      <c r="Q28" s="623"/>
      <c r="R28" s="623"/>
      <c r="S28" s="623"/>
      <c r="T28" s="623"/>
      <c r="U28" s="623"/>
      <c r="V28" s="623"/>
      <c r="W28" s="623"/>
      <c r="X28" s="623"/>
      <c r="Y28" s="623"/>
      <c r="Z28" s="625"/>
      <c r="AA28" s="622"/>
      <c r="AB28" s="623"/>
      <c r="AC28" s="623"/>
      <c r="AD28" s="623"/>
      <c r="AE28" s="623"/>
      <c r="AF28" s="623"/>
      <c r="AG28" s="623"/>
      <c r="AH28" s="623"/>
      <c r="AI28" s="623"/>
      <c r="AJ28" s="623"/>
      <c r="AK28" s="623"/>
      <c r="AL28" s="625"/>
    </row>
    <row r="29" spans="1:38" x14ac:dyDescent="0.25">
      <c r="A29" t="s">
        <v>326</v>
      </c>
      <c r="B29" s="626"/>
      <c r="C29" s="622">
        <f>B29</f>
        <v>0</v>
      </c>
      <c r="D29" s="623">
        <f t="shared" ref="D29:AL29" si="130">C29-C30</f>
        <v>0</v>
      </c>
      <c r="E29" s="623">
        <f t="shared" si="130"/>
        <v>0</v>
      </c>
      <c r="F29" s="623">
        <f t="shared" si="130"/>
        <v>0</v>
      </c>
      <c r="G29" s="623">
        <f t="shared" si="130"/>
        <v>0</v>
      </c>
      <c r="H29" s="623">
        <f t="shared" si="130"/>
        <v>0</v>
      </c>
      <c r="I29" s="623">
        <f t="shared" si="130"/>
        <v>0</v>
      </c>
      <c r="J29" s="623">
        <f t="shared" si="130"/>
        <v>0</v>
      </c>
      <c r="K29" s="623">
        <f t="shared" si="130"/>
        <v>0</v>
      </c>
      <c r="L29" s="623">
        <f t="shared" si="130"/>
        <v>0</v>
      </c>
      <c r="M29" s="623">
        <f t="shared" si="130"/>
        <v>0</v>
      </c>
      <c r="N29" s="625">
        <f t="shared" si="130"/>
        <v>0</v>
      </c>
      <c r="O29" s="622">
        <f t="shared" si="130"/>
        <v>0</v>
      </c>
      <c r="P29" s="623">
        <f t="shared" si="130"/>
        <v>0</v>
      </c>
      <c r="Q29" s="623">
        <f t="shared" si="130"/>
        <v>0</v>
      </c>
      <c r="R29" s="623">
        <f t="shared" si="130"/>
        <v>0</v>
      </c>
      <c r="S29" s="623">
        <f t="shared" si="130"/>
        <v>0</v>
      </c>
      <c r="T29" s="623">
        <f t="shared" si="130"/>
        <v>0</v>
      </c>
      <c r="U29" s="623">
        <f t="shared" si="130"/>
        <v>0</v>
      </c>
      <c r="V29" s="623">
        <f t="shared" si="130"/>
        <v>0</v>
      </c>
      <c r="W29" s="623">
        <f t="shared" si="130"/>
        <v>0</v>
      </c>
      <c r="X29" s="623">
        <f t="shared" si="130"/>
        <v>0</v>
      </c>
      <c r="Y29" s="623">
        <f t="shared" si="130"/>
        <v>0</v>
      </c>
      <c r="Z29" s="625">
        <f t="shared" si="130"/>
        <v>0</v>
      </c>
      <c r="AA29" s="622">
        <f t="shared" si="130"/>
        <v>0</v>
      </c>
      <c r="AB29" s="623">
        <f t="shared" si="130"/>
        <v>0</v>
      </c>
      <c r="AC29" s="623">
        <f t="shared" si="130"/>
        <v>0</v>
      </c>
      <c r="AD29" s="623">
        <f t="shared" si="130"/>
        <v>0</v>
      </c>
      <c r="AE29" s="623">
        <f t="shared" si="130"/>
        <v>0</v>
      </c>
      <c r="AF29" s="623">
        <f t="shared" si="130"/>
        <v>0</v>
      </c>
      <c r="AG29" s="623">
        <f t="shared" si="130"/>
        <v>0</v>
      </c>
      <c r="AH29" s="623">
        <f t="shared" si="130"/>
        <v>0</v>
      </c>
      <c r="AI29" s="623">
        <f t="shared" si="130"/>
        <v>0</v>
      </c>
      <c r="AJ29" s="623">
        <f t="shared" si="130"/>
        <v>0</v>
      </c>
      <c r="AK29" s="623">
        <f t="shared" si="130"/>
        <v>0</v>
      </c>
      <c r="AL29" s="625">
        <f t="shared" si="130"/>
        <v>0</v>
      </c>
    </row>
    <row r="30" spans="1:38" x14ac:dyDescent="0.25">
      <c r="A30" s="404" t="s">
        <v>327</v>
      </c>
      <c r="B30" s="628"/>
      <c r="C30" s="622">
        <f t="shared" ref="C30:AL30" si="131">$B30</f>
        <v>0</v>
      </c>
      <c r="D30" s="623">
        <f t="shared" si="131"/>
        <v>0</v>
      </c>
      <c r="E30" s="623">
        <f t="shared" si="131"/>
        <v>0</v>
      </c>
      <c r="F30" s="623">
        <f t="shared" si="131"/>
        <v>0</v>
      </c>
      <c r="G30" s="623">
        <f t="shared" si="131"/>
        <v>0</v>
      </c>
      <c r="H30" s="623">
        <f t="shared" si="131"/>
        <v>0</v>
      </c>
      <c r="I30" s="623">
        <f t="shared" si="131"/>
        <v>0</v>
      </c>
      <c r="J30" s="623">
        <f t="shared" si="131"/>
        <v>0</v>
      </c>
      <c r="K30" s="623">
        <f t="shared" si="131"/>
        <v>0</v>
      </c>
      <c r="L30" s="623">
        <f t="shared" si="131"/>
        <v>0</v>
      </c>
      <c r="M30" s="623">
        <f t="shared" si="131"/>
        <v>0</v>
      </c>
      <c r="N30" s="625">
        <f t="shared" si="131"/>
        <v>0</v>
      </c>
      <c r="O30" s="622">
        <f t="shared" si="131"/>
        <v>0</v>
      </c>
      <c r="P30" s="623">
        <f t="shared" si="131"/>
        <v>0</v>
      </c>
      <c r="Q30" s="623">
        <f t="shared" si="131"/>
        <v>0</v>
      </c>
      <c r="R30" s="623">
        <f t="shared" si="131"/>
        <v>0</v>
      </c>
      <c r="S30" s="623">
        <f t="shared" si="131"/>
        <v>0</v>
      </c>
      <c r="T30" s="623">
        <f t="shared" si="131"/>
        <v>0</v>
      </c>
      <c r="U30" s="623">
        <f t="shared" si="131"/>
        <v>0</v>
      </c>
      <c r="V30" s="623">
        <f t="shared" si="131"/>
        <v>0</v>
      </c>
      <c r="W30" s="623">
        <f t="shared" si="131"/>
        <v>0</v>
      </c>
      <c r="X30" s="623">
        <f t="shared" si="131"/>
        <v>0</v>
      </c>
      <c r="Y30" s="623">
        <f t="shared" si="131"/>
        <v>0</v>
      </c>
      <c r="Z30" s="625">
        <f t="shared" si="131"/>
        <v>0</v>
      </c>
      <c r="AA30" s="622">
        <f t="shared" si="131"/>
        <v>0</v>
      </c>
      <c r="AB30" s="623">
        <f t="shared" si="131"/>
        <v>0</v>
      </c>
      <c r="AC30" s="623">
        <f t="shared" si="131"/>
        <v>0</v>
      </c>
      <c r="AD30" s="623">
        <f t="shared" si="131"/>
        <v>0</v>
      </c>
      <c r="AE30" s="623">
        <f t="shared" si="131"/>
        <v>0</v>
      </c>
      <c r="AF30" s="623">
        <f t="shared" si="131"/>
        <v>0</v>
      </c>
      <c r="AG30" s="623">
        <f t="shared" si="131"/>
        <v>0</v>
      </c>
      <c r="AH30" s="623">
        <f t="shared" si="131"/>
        <v>0</v>
      </c>
      <c r="AI30" s="623">
        <f t="shared" si="131"/>
        <v>0</v>
      </c>
      <c r="AJ30" s="623">
        <f t="shared" si="131"/>
        <v>0</v>
      </c>
      <c r="AK30" s="623">
        <f t="shared" si="131"/>
        <v>0</v>
      </c>
      <c r="AL30" s="625">
        <f t="shared" si="131"/>
        <v>0</v>
      </c>
    </row>
    <row r="31" spans="1:38" x14ac:dyDescent="0.25">
      <c r="A31" s="98" t="s">
        <v>328</v>
      </c>
      <c r="B31" s="628"/>
      <c r="C31" s="622">
        <f t="shared" ref="C31:AL31" si="132">C29*$B31/12</f>
        <v>0</v>
      </c>
      <c r="D31" s="623">
        <f t="shared" si="132"/>
        <v>0</v>
      </c>
      <c r="E31" s="623">
        <f t="shared" si="132"/>
        <v>0</v>
      </c>
      <c r="F31" s="623">
        <f t="shared" si="132"/>
        <v>0</v>
      </c>
      <c r="G31" s="623">
        <f t="shared" si="132"/>
        <v>0</v>
      </c>
      <c r="H31" s="623">
        <f t="shared" si="132"/>
        <v>0</v>
      </c>
      <c r="I31" s="623">
        <f t="shared" si="132"/>
        <v>0</v>
      </c>
      <c r="J31" s="623">
        <f t="shared" si="132"/>
        <v>0</v>
      </c>
      <c r="K31" s="623">
        <f t="shared" si="132"/>
        <v>0</v>
      </c>
      <c r="L31" s="623">
        <f t="shared" si="132"/>
        <v>0</v>
      </c>
      <c r="M31" s="623">
        <f t="shared" si="132"/>
        <v>0</v>
      </c>
      <c r="N31" s="625">
        <f t="shared" si="132"/>
        <v>0</v>
      </c>
      <c r="O31" s="622">
        <f t="shared" si="132"/>
        <v>0</v>
      </c>
      <c r="P31" s="623">
        <f t="shared" si="132"/>
        <v>0</v>
      </c>
      <c r="Q31" s="623">
        <f t="shared" si="132"/>
        <v>0</v>
      </c>
      <c r="R31" s="623">
        <f t="shared" si="132"/>
        <v>0</v>
      </c>
      <c r="S31" s="623">
        <f t="shared" si="132"/>
        <v>0</v>
      </c>
      <c r="T31" s="623">
        <f t="shared" si="132"/>
        <v>0</v>
      </c>
      <c r="U31" s="623">
        <f t="shared" si="132"/>
        <v>0</v>
      </c>
      <c r="V31" s="623">
        <f t="shared" si="132"/>
        <v>0</v>
      </c>
      <c r="W31" s="623">
        <f t="shared" si="132"/>
        <v>0</v>
      </c>
      <c r="X31" s="623">
        <f t="shared" si="132"/>
        <v>0</v>
      </c>
      <c r="Y31" s="623">
        <f t="shared" si="132"/>
        <v>0</v>
      </c>
      <c r="Z31" s="625">
        <f t="shared" si="132"/>
        <v>0</v>
      </c>
      <c r="AA31" s="622">
        <f t="shared" si="132"/>
        <v>0</v>
      </c>
      <c r="AB31" s="623">
        <f t="shared" si="132"/>
        <v>0</v>
      </c>
      <c r="AC31" s="623">
        <f t="shared" si="132"/>
        <v>0</v>
      </c>
      <c r="AD31" s="623">
        <f t="shared" si="132"/>
        <v>0</v>
      </c>
      <c r="AE31" s="623">
        <f t="shared" si="132"/>
        <v>0</v>
      </c>
      <c r="AF31" s="623">
        <f t="shared" si="132"/>
        <v>0</v>
      </c>
      <c r="AG31" s="623">
        <f t="shared" si="132"/>
        <v>0</v>
      </c>
      <c r="AH31" s="623">
        <f t="shared" si="132"/>
        <v>0</v>
      </c>
      <c r="AI31" s="623">
        <f t="shared" si="132"/>
        <v>0</v>
      </c>
      <c r="AJ31" s="623">
        <f t="shared" si="132"/>
        <v>0</v>
      </c>
      <c r="AK31" s="623">
        <f t="shared" si="132"/>
        <v>0</v>
      </c>
      <c r="AL31" s="625">
        <f t="shared" si="132"/>
        <v>0</v>
      </c>
    </row>
    <row r="32" spans="1:38" ht="13" thickBot="1" x14ac:dyDescent="0.3">
      <c r="A32" s="632"/>
      <c r="B32" s="633"/>
      <c r="C32" s="622"/>
      <c r="D32" s="623"/>
      <c r="E32" s="623"/>
      <c r="F32" s="623"/>
      <c r="G32" s="623"/>
      <c r="H32" s="623"/>
      <c r="I32" s="623"/>
      <c r="J32" s="623"/>
      <c r="K32" s="623"/>
      <c r="L32" s="623"/>
      <c r="M32" s="623"/>
      <c r="N32" s="624"/>
      <c r="O32" s="622"/>
      <c r="P32" s="623"/>
      <c r="Q32" s="623"/>
      <c r="R32" s="623"/>
      <c r="S32" s="623"/>
      <c r="T32" s="623"/>
      <c r="U32" s="623"/>
      <c r="V32" s="623"/>
      <c r="W32" s="623"/>
      <c r="X32" s="623"/>
      <c r="Y32" s="623"/>
      <c r="Z32" s="625"/>
      <c r="AA32" s="622"/>
      <c r="AB32" s="623"/>
      <c r="AC32" s="623"/>
      <c r="AD32" s="623"/>
      <c r="AE32" s="623"/>
      <c r="AF32" s="623"/>
      <c r="AG32" s="623"/>
      <c r="AH32" s="623"/>
      <c r="AI32" s="623"/>
      <c r="AJ32" s="623"/>
      <c r="AK32" s="623"/>
      <c r="AL32" s="625"/>
    </row>
    <row r="33" spans="1:38" ht="13" x14ac:dyDescent="0.3">
      <c r="A33" s="634" t="s">
        <v>329</v>
      </c>
      <c r="B33" s="635"/>
      <c r="C33" s="636">
        <f>C11+C16+C21+C26+C31</f>
        <v>0</v>
      </c>
      <c r="D33" s="636">
        <f t="shared" ref="D33:AL33" si="133">D11+D16+D21+D26+D31</f>
        <v>0</v>
      </c>
      <c r="E33" s="636">
        <f t="shared" si="133"/>
        <v>0</v>
      </c>
      <c r="F33" s="636">
        <f t="shared" si="133"/>
        <v>0</v>
      </c>
      <c r="G33" s="636">
        <f t="shared" si="133"/>
        <v>0</v>
      </c>
      <c r="H33" s="636">
        <f t="shared" si="133"/>
        <v>0</v>
      </c>
      <c r="I33" s="636">
        <f t="shared" si="133"/>
        <v>0</v>
      </c>
      <c r="J33" s="636">
        <f t="shared" si="133"/>
        <v>0</v>
      </c>
      <c r="K33" s="636">
        <f t="shared" si="133"/>
        <v>0</v>
      </c>
      <c r="L33" s="636">
        <f t="shared" si="133"/>
        <v>0</v>
      </c>
      <c r="M33" s="636">
        <f t="shared" si="133"/>
        <v>0</v>
      </c>
      <c r="N33" s="636">
        <f t="shared" si="133"/>
        <v>0</v>
      </c>
      <c r="O33" s="636">
        <f t="shared" si="133"/>
        <v>0</v>
      </c>
      <c r="P33" s="636">
        <f t="shared" si="133"/>
        <v>0</v>
      </c>
      <c r="Q33" s="636">
        <f t="shared" si="133"/>
        <v>0</v>
      </c>
      <c r="R33" s="636">
        <f t="shared" si="133"/>
        <v>0</v>
      </c>
      <c r="S33" s="636">
        <f t="shared" si="133"/>
        <v>0</v>
      </c>
      <c r="T33" s="636">
        <f t="shared" si="133"/>
        <v>0</v>
      </c>
      <c r="U33" s="636">
        <f t="shared" si="133"/>
        <v>0</v>
      </c>
      <c r="V33" s="636">
        <f t="shared" si="133"/>
        <v>0</v>
      </c>
      <c r="W33" s="636">
        <f t="shared" si="133"/>
        <v>0</v>
      </c>
      <c r="X33" s="636">
        <f t="shared" si="133"/>
        <v>0</v>
      </c>
      <c r="Y33" s="636">
        <f t="shared" si="133"/>
        <v>0</v>
      </c>
      <c r="Z33" s="636">
        <f t="shared" si="133"/>
        <v>0</v>
      </c>
      <c r="AA33" s="636">
        <f t="shared" si="133"/>
        <v>0</v>
      </c>
      <c r="AB33" s="636">
        <f t="shared" si="133"/>
        <v>0</v>
      </c>
      <c r="AC33" s="636">
        <f t="shared" si="133"/>
        <v>0</v>
      </c>
      <c r="AD33" s="636">
        <f t="shared" si="133"/>
        <v>0</v>
      </c>
      <c r="AE33" s="636">
        <f t="shared" si="133"/>
        <v>0</v>
      </c>
      <c r="AF33" s="636">
        <f t="shared" si="133"/>
        <v>0</v>
      </c>
      <c r="AG33" s="636">
        <f t="shared" si="133"/>
        <v>0</v>
      </c>
      <c r="AH33" s="636">
        <f t="shared" si="133"/>
        <v>0</v>
      </c>
      <c r="AI33" s="636">
        <f t="shared" si="133"/>
        <v>0</v>
      </c>
      <c r="AJ33" s="636">
        <f t="shared" si="133"/>
        <v>0</v>
      </c>
      <c r="AK33" s="636">
        <f t="shared" si="133"/>
        <v>0</v>
      </c>
      <c r="AL33" s="636">
        <f t="shared" si="133"/>
        <v>0</v>
      </c>
    </row>
    <row r="34" spans="1:38" ht="13.5" thickBot="1" x14ac:dyDescent="0.35">
      <c r="A34" s="639" t="s">
        <v>327</v>
      </c>
      <c r="B34" s="640"/>
      <c r="C34" s="641">
        <f>C10+C15+C20+C25+C30</f>
        <v>0</v>
      </c>
      <c r="D34" s="641">
        <f t="shared" ref="D34:AL34" si="134">D10+D15+D20+D25+D30</f>
        <v>0</v>
      </c>
      <c r="E34" s="641">
        <f t="shared" si="134"/>
        <v>0</v>
      </c>
      <c r="F34" s="641">
        <f t="shared" si="134"/>
        <v>0</v>
      </c>
      <c r="G34" s="641">
        <f t="shared" si="134"/>
        <v>0</v>
      </c>
      <c r="H34" s="641">
        <f t="shared" si="134"/>
        <v>0</v>
      </c>
      <c r="I34" s="641">
        <f t="shared" si="134"/>
        <v>0</v>
      </c>
      <c r="J34" s="641">
        <f t="shared" si="134"/>
        <v>0</v>
      </c>
      <c r="K34" s="641">
        <f t="shared" si="134"/>
        <v>0</v>
      </c>
      <c r="L34" s="641">
        <f t="shared" si="134"/>
        <v>0</v>
      </c>
      <c r="M34" s="641">
        <f t="shared" si="134"/>
        <v>0</v>
      </c>
      <c r="N34" s="641">
        <f t="shared" si="134"/>
        <v>0</v>
      </c>
      <c r="O34" s="641">
        <f t="shared" si="134"/>
        <v>0</v>
      </c>
      <c r="P34" s="641">
        <f t="shared" si="134"/>
        <v>0</v>
      </c>
      <c r="Q34" s="641">
        <f t="shared" si="134"/>
        <v>0</v>
      </c>
      <c r="R34" s="641">
        <f t="shared" si="134"/>
        <v>0</v>
      </c>
      <c r="S34" s="641">
        <f t="shared" si="134"/>
        <v>0</v>
      </c>
      <c r="T34" s="641">
        <f t="shared" si="134"/>
        <v>0</v>
      </c>
      <c r="U34" s="641">
        <f t="shared" si="134"/>
        <v>0</v>
      </c>
      <c r="V34" s="641">
        <f t="shared" si="134"/>
        <v>0</v>
      </c>
      <c r="W34" s="641">
        <f t="shared" si="134"/>
        <v>0</v>
      </c>
      <c r="X34" s="641">
        <f t="shared" si="134"/>
        <v>0</v>
      </c>
      <c r="Y34" s="641">
        <f t="shared" si="134"/>
        <v>0</v>
      </c>
      <c r="Z34" s="641">
        <f t="shared" si="134"/>
        <v>0</v>
      </c>
      <c r="AA34" s="641">
        <f t="shared" si="134"/>
        <v>0</v>
      </c>
      <c r="AB34" s="641">
        <f t="shared" si="134"/>
        <v>0</v>
      </c>
      <c r="AC34" s="641">
        <f t="shared" si="134"/>
        <v>0</v>
      </c>
      <c r="AD34" s="641">
        <f t="shared" si="134"/>
        <v>0</v>
      </c>
      <c r="AE34" s="641">
        <f t="shared" si="134"/>
        <v>0</v>
      </c>
      <c r="AF34" s="641">
        <f t="shared" si="134"/>
        <v>0</v>
      </c>
      <c r="AG34" s="641">
        <f t="shared" si="134"/>
        <v>0</v>
      </c>
      <c r="AH34" s="641">
        <f t="shared" si="134"/>
        <v>0</v>
      </c>
      <c r="AI34" s="641">
        <f t="shared" si="134"/>
        <v>0</v>
      </c>
      <c r="AJ34" s="641">
        <f t="shared" si="134"/>
        <v>0</v>
      </c>
      <c r="AK34" s="641">
        <f t="shared" si="134"/>
        <v>0</v>
      </c>
      <c r="AL34" s="641">
        <f t="shared" si="134"/>
        <v>0</v>
      </c>
    </row>
    <row r="35" spans="1:38" ht="13" x14ac:dyDescent="0.3">
      <c r="L35" s="15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>
        <f>SUM(O33:Z33)</f>
        <v>0</v>
      </c>
      <c r="AL35" s="69">
        <f>SUM(AA33:AL33)</f>
        <v>0</v>
      </c>
    </row>
    <row r="36" spans="1:38" ht="13" x14ac:dyDescent="0.3">
      <c r="H36" s="15"/>
      <c r="N36" s="69"/>
      <c r="Z36" s="69">
        <f>SUM(O34:Z34)</f>
        <v>0</v>
      </c>
      <c r="AL36" s="69">
        <f>SUM(AA34:AL34)</f>
        <v>0</v>
      </c>
    </row>
    <row r="37" spans="1:38" ht="18" x14ac:dyDescent="0.4">
      <c r="A37" s="338" t="s">
        <v>330</v>
      </c>
      <c r="N37" s="69"/>
      <c r="Z37" s="69"/>
    </row>
    <row r="38" spans="1:38" s="619" customFormat="1" ht="13" thickBot="1" x14ac:dyDescent="0.3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</row>
    <row r="39" spans="1:38" s="619" customFormat="1" ht="13.5" thickBot="1" x14ac:dyDescent="0.3">
      <c r="A39" s="912"/>
      <c r="B39" s="913"/>
      <c r="C39" s="914" t="s">
        <v>331</v>
      </c>
      <c r="D39" s="915" t="s">
        <v>332</v>
      </c>
      <c r="E39" s="915" t="s">
        <v>333</v>
      </c>
      <c r="F39" s="916" t="s">
        <v>334</v>
      </c>
      <c r="G39" s="917" t="s">
        <v>335</v>
      </c>
      <c r="H39" s="915" t="s">
        <v>336</v>
      </c>
      <c r="I39" s="915" t="s">
        <v>337</v>
      </c>
      <c r="J39" s="916" t="s">
        <v>338</v>
      </c>
      <c r="K39" s="917" t="s">
        <v>339</v>
      </c>
      <c r="L39" s="915" t="s">
        <v>340</v>
      </c>
      <c r="M39" s="915" t="s">
        <v>341</v>
      </c>
      <c r="N39" s="916" t="s">
        <v>342</v>
      </c>
    </row>
    <row r="40" spans="1:38" x14ac:dyDescent="0.25">
      <c r="A40" s="405"/>
      <c r="B40" s="5"/>
      <c r="F40" s="5"/>
      <c r="J40" s="5"/>
      <c r="K40" s="4"/>
      <c r="N40" s="5"/>
    </row>
    <row r="41" spans="1:38" ht="13" x14ac:dyDescent="0.3">
      <c r="A41" s="620"/>
      <c r="B41" s="621"/>
      <c r="C41" s="909"/>
      <c r="F41" s="5"/>
      <c r="G41" s="4"/>
      <c r="J41" s="5"/>
      <c r="N41" s="5"/>
    </row>
    <row r="42" spans="1:38" x14ac:dyDescent="0.25">
      <c r="A42" t="s">
        <v>326</v>
      </c>
      <c r="B42" s="626"/>
      <c r="C42" s="622">
        <f>B42</f>
        <v>0</v>
      </c>
      <c r="D42" s="623">
        <f t="shared" ref="D42" si="135">C42-C43</f>
        <v>0</v>
      </c>
      <c r="E42" s="623">
        <f t="shared" ref="E42" si="136">D42-D43</f>
        <v>0</v>
      </c>
      <c r="F42" s="625">
        <f t="shared" ref="F42" si="137">E42-E43</f>
        <v>0</v>
      </c>
      <c r="G42" s="629">
        <f t="shared" ref="G42" si="138">F42-F43</f>
        <v>0</v>
      </c>
      <c r="H42" s="623">
        <f t="shared" ref="H42" si="139">G42-G43</f>
        <v>0</v>
      </c>
      <c r="I42" s="623">
        <f t="shared" ref="I42" si="140">H42-H43</f>
        <v>0</v>
      </c>
      <c r="J42" s="625">
        <f t="shared" ref="J42" si="141">I42-I43</f>
        <v>0</v>
      </c>
      <c r="K42" s="629">
        <f t="shared" ref="K42" si="142">J42-J43</f>
        <v>0</v>
      </c>
      <c r="L42" s="623">
        <f t="shared" ref="L42" si="143">K42-K43</f>
        <v>0</v>
      </c>
      <c r="M42" s="623">
        <f t="shared" ref="M42" si="144">L42-L43</f>
        <v>0</v>
      </c>
      <c r="N42" s="625">
        <f t="shared" ref="N42" si="145">M42-M43</f>
        <v>0</v>
      </c>
      <c r="T42" s="69"/>
    </row>
    <row r="43" spans="1:38" x14ac:dyDescent="0.25">
      <c r="A43" s="404" t="s">
        <v>327</v>
      </c>
      <c r="B43" s="627"/>
      <c r="C43" s="622">
        <f t="shared" ref="C43:F43" si="146">$B43</f>
        <v>0</v>
      </c>
      <c r="D43" s="623">
        <f t="shared" si="146"/>
        <v>0</v>
      </c>
      <c r="E43" s="623">
        <f t="shared" si="146"/>
        <v>0</v>
      </c>
      <c r="F43" s="625">
        <f t="shared" si="146"/>
        <v>0</v>
      </c>
      <c r="G43" s="629">
        <f t="shared" ref="G43:R43" si="147">$B43</f>
        <v>0</v>
      </c>
      <c r="H43" s="623">
        <f t="shared" si="147"/>
        <v>0</v>
      </c>
      <c r="I43" s="623">
        <f t="shared" si="147"/>
        <v>0</v>
      </c>
      <c r="J43" s="625">
        <f t="shared" si="147"/>
        <v>0</v>
      </c>
      <c r="K43" s="629">
        <f t="shared" si="147"/>
        <v>0</v>
      </c>
      <c r="L43" s="623">
        <f t="shared" si="147"/>
        <v>0</v>
      </c>
      <c r="M43" s="623">
        <f t="shared" si="147"/>
        <v>0</v>
      </c>
      <c r="N43" s="625">
        <f t="shared" si="147"/>
        <v>0</v>
      </c>
      <c r="T43" s="69"/>
    </row>
    <row r="44" spans="1:38" x14ac:dyDescent="0.25">
      <c r="A44" s="98" t="s">
        <v>328</v>
      </c>
      <c r="B44" s="908"/>
      <c r="C44" s="622">
        <f t="shared" ref="C44:R44" si="148">C42*$B44/4</f>
        <v>0</v>
      </c>
      <c r="D44" s="623">
        <f t="shared" si="148"/>
        <v>0</v>
      </c>
      <c r="E44" s="623">
        <f t="shared" si="148"/>
        <v>0</v>
      </c>
      <c r="F44" s="625">
        <f t="shared" si="148"/>
        <v>0</v>
      </c>
      <c r="G44" s="622">
        <f t="shared" si="148"/>
        <v>0</v>
      </c>
      <c r="H44" s="623">
        <f t="shared" si="148"/>
        <v>0</v>
      </c>
      <c r="I44" s="623">
        <f t="shared" si="148"/>
        <v>0</v>
      </c>
      <c r="J44" s="625">
        <f t="shared" si="148"/>
        <v>0</v>
      </c>
      <c r="K44" s="622">
        <f t="shared" si="148"/>
        <v>0</v>
      </c>
      <c r="L44" s="623">
        <f t="shared" si="148"/>
        <v>0</v>
      </c>
      <c r="M44" s="623">
        <f t="shared" si="148"/>
        <v>0</v>
      </c>
      <c r="N44" s="625">
        <f t="shared" si="148"/>
        <v>0</v>
      </c>
    </row>
    <row r="45" spans="1:38" x14ac:dyDescent="0.25">
      <c r="B45" s="5"/>
      <c r="C45" s="643" t="s">
        <v>343</v>
      </c>
      <c r="D45" s="644"/>
      <c r="E45" s="644"/>
      <c r="F45" s="645"/>
      <c r="G45" s="644"/>
      <c r="H45" s="644"/>
      <c r="I45" s="644"/>
      <c r="J45" s="645"/>
      <c r="K45" s="644"/>
      <c r="L45" s="644"/>
      <c r="M45" s="644"/>
      <c r="N45" s="645"/>
    </row>
    <row r="46" spans="1:38" ht="13" x14ac:dyDescent="0.3">
      <c r="A46" s="620"/>
      <c r="B46" s="621"/>
      <c r="C46" s="926"/>
      <c r="D46" s="644"/>
      <c r="E46" s="644"/>
      <c r="F46" s="645"/>
      <c r="G46" s="643"/>
      <c r="H46" s="644"/>
      <c r="I46" s="644"/>
      <c r="J46" s="645"/>
      <c r="K46" s="644"/>
      <c r="L46" s="644"/>
      <c r="M46" s="644"/>
      <c r="N46" s="645"/>
    </row>
    <row r="47" spans="1:38" x14ac:dyDescent="0.25">
      <c r="A47" t="s">
        <v>326</v>
      </c>
      <c r="B47" s="626"/>
      <c r="C47" s="622">
        <f>B47</f>
        <v>0</v>
      </c>
      <c r="D47" s="623">
        <f t="shared" ref="D47" si="149">C47-C48</f>
        <v>0</v>
      </c>
      <c r="E47" s="623">
        <f t="shared" ref="E47" si="150">D47-D48</f>
        <v>0</v>
      </c>
      <c r="F47" s="625">
        <f t="shared" ref="F47" si="151">E47-E48</f>
        <v>0</v>
      </c>
      <c r="G47" s="629">
        <f t="shared" ref="G47" si="152">F47-F48</f>
        <v>0</v>
      </c>
      <c r="H47" s="623">
        <f t="shared" ref="H47" si="153">G47-G48</f>
        <v>0</v>
      </c>
      <c r="I47" s="623">
        <f t="shared" ref="I47" si="154">H47-H48</f>
        <v>0</v>
      </c>
      <c r="J47" s="625">
        <f t="shared" ref="J47" si="155">I47-I48</f>
        <v>0</v>
      </c>
      <c r="K47" s="629">
        <f t="shared" ref="K47" si="156">J47-J48</f>
        <v>0</v>
      </c>
      <c r="L47" s="623">
        <f t="shared" ref="L47" si="157">K47-K48</f>
        <v>0</v>
      </c>
      <c r="M47" s="623">
        <f t="shared" ref="M47" si="158">L47-L48</f>
        <v>0</v>
      </c>
      <c r="N47" s="625">
        <f t="shared" ref="N47" si="159">M47-M48</f>
        <v>0</v>
      </c>
      <c r="T47" s="69"/>
      <c r="U47" s="69"/>
      <c r="V47" s="69"/>
      <c r="W47" s="69"/>
      <c r="X47" s="69"/>
    </row>
    <row r="48" spans="1:38" x14ac:dyDescent="0.25">
      <c r="A48" s="404" t="s">
        <v>327</v>
      </c>
      <c r="B48" s="627"/>
      <c r="C48" s="622">
        <f t="shared" ref="C48:F48" si="160">$B48</f>
        <v>0</v>
      </c>
      <c r="D48" s="623">
        <f t="shared" si="160"/>
        <v>0</v>
      </c>
      <c r="E48" s="623">
        <f t="shared" si="160"/>
        <v>0</v>
      </c>
      <c r="F48" s="625">
        <f t="shared" si="160"/>
        <v>0</v>
      </c>
      <c r="G48" s="629">
        <f t="shared" ref="G48:R48" si="161">$B48</f>
        <v>0</v>
      </c>
      <c r="H48" s="623">
        <f t="shared" si="161"/>
        <v>0</v>
      </c>
      <c r="I48" s="623">
        <f t="shared" si="161"/>
        <v>0</v>
      </c>
      <c r="J48" s="625">
        <f t="shared" si="161"/>
        <v>0</v>
      </c>
      <c r="K48" s="629">
        <f t="shared" si="161"/>
        <v>0</v>
      </c>
      <c r="L48" s="623">
        <f t="shared" si="161"/>
        <v>0</v>
      </c>
      <c r="M48" s="623">
        <f t="shared" si="161"/>
        <v>0</v>
      </c>
      <c r="N48" s="625">
        <f t="shared" si="161"/>
        <v>0</v>
      </c>
      <c r="T48" s="69"/>
      <c r="U48" s="69"/>
      <c r="V48" s="69"/>
      <c r="W48" s="69"/>
      <c r="X48" s="69"/>
    </row>
    <row r="49" spans="1:24" x14ac:dyDescent="0.25">
      <c r="A49" s="98" t="s">
        <v>328</v>
      </c>
      <c r="B49" s="628"/>
      <c r="C49" s="622">
        <f t="shared" ref="C49:F49" si="162">C47*$B49/4</f>
        <v>0</v>
      </c>
      <c r="D49" s="623">
        <f t="shared" si="162"/>
        <v>0</v>
      </c>
      <c r="E49" s="623">
        <f t="shared" si="162"/>
        <v>0</v>
      </c>
      <c r="F49" s="625">
        <f t="shared" si="162"/>
        <v>0</v>
      </c>
      <c r="G49" s="622">
        <f t="shared" ref="G49:R49" si="163">G47*$B49/4</f>
        <v>0</v>
      </c>
      <c r="H49" s="623">
        <f t="shared" si="163"/>
        <v>0</v>
      </c>
      <c r="I49" s="623">
        <f t="shared" si="163"/>
        <v>0</v>
      </c>
      <c r="J49" s="625">
        <f t="shared" si="163"/>
        <v>0</v>
      </c>
      <c r="K49" s="622">
        <f t="shared" si="163"/>
        <v>0</v>
      </c>
      <c r="L49" s="623">
        <f t="shared" si="163"/>
        <v>0</v>
      </c>
      <c r="M49" s="623">
        <f t="shared" si="163"/>
        <v>0</v>
      </c>
      <c r="N49" s="625">
        <f t="shared" si="163"/>
        <v>0</v>
      </c>
      <c r="T49" s="69"/>
      <c r="U49" s="69"/>
      <c r="V49" s="69"/>
      <c r="W49" s="69"/>
      <c r="X49" s="69"/>
    </row>
    <row r="50" spans="1:24" x14ac:dyDescent="0.25">
      <c r="B50" s="5"/>
      <c r="C50" s="643"/>
      <c r="D50" s="644"/>
      <c r="E50" s="644"/>
      <c r="F50" s="645"/>
      <c r="G50" s="644"/>
      <c r="H50" s="644"/>
      <c r="I50" s="644"/>
      <c r="J50" s="645"/>
      <c r="K50" s="644"/>
      <c r="L50" s="644"/>
      <c r="M50" s="644"/>
      <c r="N50" s="645"/>
    </row>
    <row r="51" spans="1:24" ht="13" x14ac:dyDescent="0.3">
      <c r="A51" s="620"/>
      <c r="B51" s="621"/>
      <c r="C51" s="643"/>
      <c r="D51" s="644"/>
      <c r="E51" s="644"/>
      <c r="F51" s="645"/>
      <c r="G51" s="643"/>
      <c r="H51" s="644"/>
      <c r="I51" s="644"/>
      <c r="J51" s="645"/>
      <c r="K51" s="644"/>
      <c r="L51" s="644"/>
      <c r="M51" s="644"/>
      <c r="N51" s="645"/>
    </row>
    <row r="52" spans="1:24" x14ac:dyDescent="0.25">
      <c r="A52" t="s">
        <v>326</v>
      </c>
      <c r="B52" s="626"/>
      <c r="C52" s="622">
        <f>B52</f>
        <v>0</v>
      </c>
      <c r="D52" s="623">
        <f t="shared" ref="D52:R52" si="164">C52-C53</f>
        <v>0</v>
      </c>
      <c r="E52" s="623">
        <f t="shared" si="164"/>
        <v>0</v>
      </c>
      <c r="F52" s="625">
        <f t="shared" si="164"/>
        <v>0</v>
      </c>
      <c r="G52" s="629">
        <f t="shared" si="164"/>
        <v>0</v>
      </c>
      <c r="H52" s="623">
        <f t="shared" si="164"/>
        <v>0</v>
      </c>
      <c r="I52" s="623">
        <f t="shared" si="164"/>
        <v>0</v>
      </c>
      <c r="J52" s="625">
        <f t="shared" si="164"/>
        <v>0</v>
      </c>
      <c r="K52" s="629">
        <f t="shared" si="164"/>
        <v>0</v>
      </c>
      <c r="L52" s="623">
        <f t="shared" si="164"/>
        <v>0</v>
      </c>
      <c r="M52" s="623">
        <f t="shared" si="164"/>
        <v>0</v>
      </c>
      <c r="N52" s="625">
        <f t="shared" si="164"/>
        <v>0</v>
      </c>
    </row>
    <row r="53" spans="1:24" x14ac:dyDescent="0.25">
      <c r="A53" s="404" t="s">
        <v>327</v>
      </c>
      <c r="B53" s="627"/>
      <c r="C53" s="622">
        <f t="shared" ref="C53:R53" si="165">$B53</f>
        <v>0</v>
      </c>
      <c r="D53" s="623">
        <f t="shared" si="165"/>
        <v>0</v>
      </c>
      <c r="E53" s="623">
        <f t="shared" si="165"/>
        <v>0</v>
      </c>
      <c r="F53" s="625">
        <f t="shared" si="165"/>
        <v>0</v>
      </c>
      <c r="G53" s="629">
        <f t="shared" si="165"/>
        <v>0</v>
      </c>
      <c r="H53" s="623">
        <f t="shared" si="165"/>
        <v>0</v>
      </c>
      <c r="I53" s="623">
        <f t="shared" si="165"/>
        <v>0</v>
      </c>
      <c r="J53" s="625">
        <f t="shared" si="165"/>
        <v>0</v>
      </c>
      <c r="K53" s="629">
        <f t="shared" si="165"/>
        <v>0</v>
      </c>
      <c r="L53" s="623">
        <f t="shared" si="165"/>
        <v>0</v>
      </c>
      <c r="M53" s="623">
        <f t="shared" si="165"/>
        <v>0</v>
      </c>
      <c r="N53" s="625">
        <f t="shared" si="165"/>
        <v>0</v>
      </c>
      <c r="T53" s="69"/>
    </row>
    <row r="54" spans="1:24" x14ac:dyDescent="0.25">
      <c r="A54" s="98" t="s">
        <v>328</v>
      </c>
      <c r="B54" s="628"/>
      <c r="C54" s="622">
        <f t="shared" ref="C54:R54" si="166">C52*$B54/4</f>
        <v>0</v>
      </c>
      <c r="D54" s="623">
        <f t="shared" si="166"/>
        <v>0</v>
      </c>
      <c r="E54" s="623">
        <f t="shared" si="166"/>
        <v>0</v>
      </c>
      <c r="F54" s="625">
        <f t="shared" si="166"/>
        <v>0</v>
      </c>
      <c r="G54" s="622">
        <f t="shared" si="166"/>
        <v>0</v>
      </c>
      <c r="H54" s="623">
        <f t="shared" si="166"/>
        <v>0</v>
      </c>
      <c r="I54" s="623">
        <f t="shared" si="166"/>
        <v>0</v>
      </c>
      <c r="J54" s="625">
        <f t="shared" si="166"/>
        <v>0</v>
      </c>
      <c r="K54" s="622">
        <f t="shared" si="166"/>
        <v>0</v>
      </c>
      <c r="L54" s="623">
        <f t="shared" si="166"/>
        <v>0</v>
      </c>
      <c r="M54" s="623">
        <f t="shared" si="166"/>
        <v>0</v>
      </c>
      <c r="N54" s="625">
        <f t="shared" si="166"/>
        <v>0</v>
      </c>
      <c r="T54" s="69"/>
      <c r="U54" s="69"/>
      <c r="V54" s="69"/>
      <c r="W54" s="69"/>
      <c r="X54" s="69"/>
    </row>
    <row r="55" spans="1:24" x14ac:dyDescent="0.25">
      <c r="B55" s="5"/>
      <c r="C55" s="643"/>
      <c r="D55" s="644"/>
      <c r="E55" s="644"/>
      <c r="F55" s="645"/>
      <c r="G55" s="643"/>
      <c r="H55" s="644"/>
      <c r="I55" s="644"/>
      <c r="J55" s="645"/>
      <c r="K55" s="644"/>
      <c r="L55" s="644"/>
      <c r="M55" s="644"/>
      <c r="N55" s="645"/>
      <c r="T55" s="69"/>
    </row>
    <row r="56" spans="1:24" ht="15.5" x14ac:dyDescent="0.35">
      <c r="A56" s="365" t="s">
        <v>344</v>
      </c>
      <c r="B56" s="646"/>
      <c r="C56" s="643"/>
      <c r="D56" s="644"/>
      <c r="E56" s="644"/>
      <c r="F56" s="645"/>
      <c r="G56" s="643"/>
      <c r="H56" s="644"/>
      <c r="I56" s="644"/>
      <c r="J56" s="645"/>
      <c r="K56" s="644"/>
      <c r="L56" s="644"/>
      <c r="M56" s="644"/>
      <c r="N56" s="645"/>
    </row>
    <row r="57" spans="1:24" ht="13" x14ac:dyDescent="0.3">
      <c r="A57" s="620"/>
      <c r="B57" s="621"/>
      <c r="C57" s="643"/>
      <c r="D57" s="644"/>
      <c r="E57" s="644"/>
      <c r="F57" s="645"/>
      <c r="G57" s="643"/>
      <c r="H57" s="644"/>
      <c r="I57" s="644"/>
      <c r="J57" s="645"/>
      <c r="K57" s="644"/>
      <c r="L57" s="644"/>
      <c r="M57" s="644"/>
      <c r="N57" s="645"/>
    </row>
    <row r="58" spans="1:24" x14ac:dyDescent="0.25">
      <c r="A58" s="98" t="s">
        <v>345</v>
      </c>
      <c r="B58" s="647"/>
      <c r="C58" s="622"/>
      <c r="D58" s="623">
        <f>B58</f>
        <v>0</v>
      </c>
      <c r="E58" s="623"/>
      <c r="F58" s="625">
        <f>D58-$B59</f>
        <v>0</v>
      </c>
      <c r="G58" s="622"/>
      <c r="H58" s="623">
        <f>E58</f>
        <v>0</v>
      </c>
      <c r="I58" s="623"/>
      <c r="J58" s="625">
        <f>H58-$B59</f>
        <v>0</v>
      </c>
      <c r="K58" s="622"/>
      <c r="L58" s="623">
        <f>I58</f>
        <v>0</v>
      </c>
      <c r="M58" s="623"/>
      <c r="N58" s="625">
        <f>L58-$B59</f>
        <v>0</v>
      </c>
    </row>
    <row r="59" spans="1:24" x14ac:dyDescent="0.25">
      <c r="A59" s="648" t="s">
        <v>327</v>
      </c>
      <c r="B59" s="627"/>
      <c r="C59" s="622"/>
      <c r="D59" s="623">
        <f>$B59</f>
        <v>0</v>
      </c>
      <c r="E59" s="623"/>
      <c r="F59" s="625">
        <f>$B59</f>
        <v>0</v>
      </c>
      <c r="G59" s="622"/>
      <c r="H59" s="623">
        <f>$B59</f>
        <v>0</v>
      </c>
      <c r="I59" s="623"/>
      <c r="J59" s="625">
        <f>$B59</f>
        <v>0</v>
      </c>
      <c r="K59" s="622"/>
      <c r="L59" s="623">
        <f>$B59</f>
        <v>0</v>
      </c>
      <c r="M59" s="623"/>
      <c r="N59" s="625">
        <f>$B59</f>
        <v>0</v>
      </c>
    </row>
    <row r="60" spans="1:24" x14ac:dyDescent="0.25">
      <c r="A60" s="98" t="s">
        <v>328</v>
      </c>
      <c r="B60" s="628"/>
      <c r="C60" s="622"/>
      <c r="D60" s="623">
        <f>D58*$B60/2</f>
        <v>0</v>
      </c>
      <c r="E60" s="623"/>
      <c r="F60" s="625">
        <f>F58*$B60/2</f>
        <v>0</v>
      </c>
      <c r="G60" s="622"/>
      <c r="H60" s="623">
        <f>H58*$B60/2</f>
        <v>0</v>
      </c>
      <c r="I60" s="623"/>
      <c r="J60" s="625">
        <f>J58*$B60/2</f>
        <v>0</v>
      </c>
      <c r="K60" s="622"/>
      <c r="L60" s="623">
        <f>L58*$B60/2</f>
        <v>0</v>
      </c>
      <c r="M60" s="623"/>
      <c r="N60" s="625">
        <f>N58*$B60/2</f>
        <v>0</v>
      </c>
    </row>
    <row r="61" spans="1:24" x14ac:dyDescent="0.25">
      <c r="B61" s="5"/>
      <c r="C61" s="644"/>
      <c r="D61" s="644"/>
      <c r="E61" s="644"/>
      <c r="F61" s="645"/>
      <c r="G61" s="644"/>
      <c r="H61" s="644"/>
      <c r="I61" s="644"/>
      <c r="J61" s="645"/>
      <c r="K61" s="643"/>
      <c r="L61" s="644"/>
      <c r="M61" s="644"/>
      <c r="N61" s="645"/>
    </row>
    <row r="62" spans="1:24" ht="13" x14ac:dyDescent="0.3">
      <c r="A62" s="649" t="s">
        <v>329</v>
      </c>
      <c r="B62" s="650"/>
      <c r="C62" s="651">
        <f t="shared" ref="C62:R62" si="167">C44+C49+C54+C60</f>
        <v>0</v>
      </c>
      <c r="D62" s="636">
        <f t="shared" si="167"/>
        <v>0</v>
      </c>
      <c r="E62" s="637">
        <f t="shared" si="167"/>
        <v>0</v>
      </c>
      <c r="F62" s="638">
        <f t="shared" si="167"/>
        <v>0</v>
      </c>
      <c r="G62" s="637">
        <f t="shared" si="167"/>
        <v>0</v>
      </c>
      <c r="H62" s="636">
        <f t="shared" si="167"/>
        <v>0</v>
      </c>
      <c r="I62" s="637">
        <f t="shared" si="167"/>
        <v>0</v>
      </c>
      <c r="J62" s="638">
        <f t="shared" si="167"/>
        <v>0</v>
      </c>
      <c r="K62" s="637">
        <f t="shared" si="167"/>
        <v>0</v>
      </c>
      <c r="L62" s="636">
        <f t="shared" si="167"/>
        <v>0</v>
      </c>
      <c r="M62" s="637">
        <f t="shared" si="167"/>
        <v>0</v>
      </c>
      <c r="N62" s="638">
        <f t="shared" si="167"/>
        <v>0</v>
      </c>
    </row>
    <row r="63" spans="1:24" ht="13.5" thickBot="1" x14ac:dyDescent="0.35">
      <c r="A63" s="639" t="s">
        <v>327</v>
      </c>
      <c r="B63" s="640"/>
      <c r="C63" s="652">
        <f t="shared" ref="C63:R63" si="168">C43+C48+C53+C59</f>
        <v>0</v>
      </c>
      <c r="D63" s="642">
        <f t="shared" si="168"/>
        <v>0</v>
      </c>
      <c r="E63" s="642">
        <f t="shared" si="168"/>
        <v>0</v>
      </c>
      <c r="F63" s="653">
        <f t="shared" si="168"/>
        <v>0</v>
      </c>
      <c r="G63" s="641">
        <f t="shared" si="168"/>
        <v>0</v>
      </c>
      <c r="H63" s="642">
        <f t="shared" si="168"/>
        <v>0</v>
      </c>
      <c r="I63" s="642">
        <f t="shared" si="168"/>
        <v>0</v>
      </c>
      <c r="J63" s="653">
        <f t="shared" si="168"/>
        <v>0</v>
      </c>
      <c r="K63" s="641">
        <f t="shared" si="168"/>
        <v>0</v>
      </c>
      <c r="L63" s="642">
        <f t="shared" si="168"/>
        <v>0</v>
      </c>
      <c r="M63" s="642">
        <f t="shared" si="168"/>
        <v>0</v>
      </c>
      <c r="N63" s="653">
        <f t="shared" si="168"/>
        <v>0</v>
      </c>
    </row>
    <row r="64" spans="1:24" x14ac:dyDescent="0.25">
      <c r="F64" s="69"/>
      <c r="G64" s="69"/>
      <c r="H64" s="69"/>
      <c r="I64" s="69"/>
      <c r="J64" s="69"/>
      <c r="K64" s="69"/>
      <c r="L64" s="69"/>
      <c r="M64" s="69"/>
      <c r="N64" s="69"/>
    </row>
    <row r="65" spans="1:204" x14ac:dyDescent="0.25">
      <c r="J65" s="69"/>
      <c r="R65" s="69"/>
    </row>
    <row r="66" spans="1:204" ht="18" x14ac:dyDescent="0.4">
      <c r="A66" s="8" t="s">
        <v>346</v>
      </c>
    </row>
    <row r="67" spans="1:204" ht="13" thickBot="1" x14ac:dyDescent="0.3"/>
    <row r="68" spans="1:204" s="619" customFormat="1" ht="13" x14ac:dyDescent="0.25">
      <c r="A68" s="654"/>
      <c r="B68" s="655"/>
      <c r="C68" s="656" t="s">
        <v>290</v>
      </c>
      <c r="D68" s="657" t="s">
        <v>291</v>
      </c>
      <c r="E68" s="657" t="s">
        <v>292</v>
      </c>
      <c r="F68" s="657" t="s">
        <v>293</v>
      </c>
      <c r="G68" s="657" t="s">
        <v>294</v>
      </c>
      <c r="H68" s="657" t="s">
        <v>295</v>
      </c>
      <c r="I68" s="657" t="s">
        <v>296</v>
      </c>
      <c r="J68" s="657" t="s">
        <v>297</v>
      </c>
      <c r="K68" s="657" t="s">
        <v>298</v>
      </c>
      <c r="L68" s="657" t="s">
        <v>299</v>
      </c>
      <c r="M68" s="657" t="s">
        <v>300</v>
      </c>
      <c r="N68" s="658" t="s">
        <v>301</v>
      </c>
      <c r="O68" s="656" t="s">
        <v>302</v>
      </c>
      <c r="P68" s="657" t="s">
        <v>303</v>
      </c>
      <c r="Q68" s="657" t="s">
        <v>304</v>
      </c>
      <c r="R68" s="657" t="s">
        <v>305</v>
      </c>
      <c r="S68" s="657" t="s">
        <v>306</v>
      </c>
      <c r="T68" s="657" t="s">
        <v>307</v>
      </c>
      <c r="U68" s="657" t="s">
        <v>308</v>
      </c>
      <c r="V68" s="657" t="s">
        <v>309</v>
      </c>
      <c r="W68" s="657" t="s">
        <v>310</v>
      </c>
      <c r="X68" s="657" t="s">
        <v>311</v>
      </c>
      <c r="Y68" s="657" t="s">
        <v>312</v>
      </c>
      <c r="Z68" s="658" t="s">
        <v>313</v>
      </c>
      <c r="AA68" s="656" t="s">
        <v>314</v>
      </c>
      <c r="AB68" s="657" t="s">
        <v>315</v>
      </c>
      <c r="AC68" s="657" t="s">
        <v>316</v>
      </c>
      <c r="AD68" s="657" t="s">
        <v>317</v>
      </c>
      <c r="AE68" s="657" t="s">
        <v>318</v>
      </c>
      <c r="AF68" s="657" t="s">
        <v>319</v>
      </c>
      <c r="AG68" s="657" t="s">
        <v>320</v>
      </c>
      <c r="AH68" s="657" t="s">
        <v>321</v>
      </c>
      <c r="AI68" s="657" t="s">
        <v>322</v>
      </c>
      <c r="AJ68" s="657" t="s">
        <v>323</v>
      </c>
      <c r="AK68" s="657" t="s">
        <v>324</v>
      </c>
      <c r="AL68" s="658" t="s">
        <v>325</v>
      </c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</row>
    <row r="69" spans="1:204" ht="13" x14ac:dyDescent="0.3">
      <c r="A69" s="659"/>
      <c r="B69" s="659"/>
      <c r="C69" s="660"/>
      <c r="D69" s="661"/>
      <c r="E69" s="661"/>
      <c r="F69" s="661"/>
      <c r="G69" s="661"/>
      <c r="H69" s="661"/>
      <c r="I69" s="661"/>
      <c r="J69" s="661"/>
      <c r="K69" s="661"/>
      <c r="L69" s="661"/>
      <c r="M69" s="661"/>
      <c r="N69" s="662"/>
      <c r="O69" s="660"/>
      <c r="P69" s="661"/>
      <c r="Q69" s="661"/>
      <c r="R69" s="661"/>
      <c r="S69" s="661"/>
      <c r="T69" s="661"/>
      <c r="U69" s="661"/>
      <c r="V69" s="661"/>
      <c r="W69" s="661"/>
      <c r="X69" s="661"/>
      <c r="Y69" s="661"/>
      <c r="Z69" s="662"/>
      <c r="AA69" s="660"/>
      <c r="AB69" s="661"/>
      <c r="AC69" s="661"/>
      <c r="AD69" s="661"/>
      <c r="AE69" s="661"/>
      <c r="AF69" s="661"/>
      <c r="AG69" s="661"/>
      <c r="AH69" s="661"/>
      <c r="AI69" s="661"/>
      <c r="AJ69" s="661"/>
      <c r="AK69" s="661"/>
      <c r="AL69" s="662"/>
    </row>
    <row r="70" spans="1:204" x14ac:dyDescent="0.25">
      <c r="A70" s="663" t="s">
        <v>326</v>
      </c>
      <c r="B70" s="664">
        <v>10000</v>
      </c>
      <c r="C70" s="665">
        <f>B70</f>
        <v>10000</v>
      </c>
      <c r="D70" s="666">
        <f t="shared" ref="D70:M70" si="169">C70-C71</f>
        <v>9041.6666666666661</v>
      </c>
      <c r="E70" s="666">
        <f t="shared" si="169"/>
        <v>8079.3402777777774</v>
      </c>
      <c r="F70" s="666">
        <f t="shared" si="169"/>
        <v>7113.0041956018513</v>
      </c>
      <c r="G70" s="666">
        <f t="shared" si="169"/>
        <v>6142.6417130835252</v>
      </c>
      <c r="H70" s="666">
        <f t="shared" si="169"/>
        <v>5168.2360535547068</v>
      </c>
      <c r="I70" s="666">
        <f t="shared" si="169"/>
        <v>4189.7703704445184</v>
      </c>
      <c r="J70" s="666">
        <f t="shared" si="169"/>
        <v>3207.2277469880373</v>
      </c>
      <c r="K70" s="666">
        <f t="shared" si="169"/>
        <v>2220.5911959338209</v>
      </c>
      <c r="L70" s="666">
        <f t="shared" si="169"/>
        <v>1229.8436592502119</v>
      </c>
      <c r="M70" s="666">
        <f t="shared" si="169"/>
        <v>234.96800783042113</v>
      </c>
      <c r="N70" s="667"/>
      <c r="O70" s="665"/>
      <c r="P70" s="666"/>
      <c r="Q70" s="666"/>
      <c r="R70" s="666"/>
      <c r="S70" s="666"/>
      <c r="T70" s="666"/>
      <c r="U70" s="666"/>
      <c r="V70" s="666"/>
      <c r="W70" s="666"/>
      <c r="X70" s="666"/>
      <c r="Y70" s="666"/>
      <c r="Z70" s="667"/>
      <c r="AA70" s="665"/>
      <c r="AB70" s="666"/>
      <c r="AC70" s="666"/>
      <c r="AD70" s="666"/>
      <c r="AE70" s="666"/>
      <c r="AF70" s="666"/>
      <c r="AG70" s="666"/>
      <c r="AH70" s="666"/>
      <c r="AI70" s="666"/>
      <c r="AJ70" s="666"/>
      <c r="AK70" s="666"/>
      <c r="AL70" s="667"/>
    </row>
    <row r="71" spans="1:204" x14ac:dyDescent="0.25">
      <c r="A71" s="663" t="s">
        <v>347</v>
      </c>
      <c r="B71" s="668">
        <v>1000</v>
      </c>
      <c r="C71" s="665">
        <f t="shared" ref="C71:L71" si="170">$B71-C72</f>
        <v>958.33333333333337</v>
      </c>
      <c r="D71" s="666">
        <f t="shared" si="170"/>
        <v>962.32638888888891</v>
      </c>
      <c r="E71" s="666">
        <f t="shared" si="170"/>
        <v>966.33608217592587</v>
      </c>
      <c r="F71" s="666">
        <f t="shared" si="170"/>
        <v>970.36248251832558</v>
      </c>
      <c r="G71" s="666">
        <f t="shared" si="170"/>
        <v>974.40565952881866</v>
      </c>
      <c r="H71" s="666">
        <f t="shared" si="170"/>
        <v>978.46568311018871</v>
      </c>
      <c r="I71" s="666">
        <f t="shared" si="170"/>
        <v>982.54262345648112</v>
      </c>
      <c r="J71" s="666">
        <f t="shared" si="170"/>
        <v>986.63655105421651</v>
      </c>
      <c r="K71" s="666">
        <f t="shared" si="170"/>
        <v>990.74753668360904</v>
      </c>
      <c r="L71" s="666">
        <f t="shared" si="170"/>
        <v>994.87565141979076</v>
      </c>
      <c r="M71" s="666">
        <v>234.97</v>
      </c>
      <c r="N71" s="667"/>
      <c r="O71" s="665"/>
      <c r="P71" s="666"/>
      <c r="Q71" s="666"/>
      <c r="R71" s="666"/>
      <c r="S71" s="666"/>
      <c r="T71" s="666"/>
      <c r="U71" s="666"/>
      <c r="V71" s="666"/>
      <c r="W71" s="666"/>
      <c r="X71" s="666"/>
      <c r="Y71" s="666"/>
      <c r="Z71" s="667"/>
      <c r="AA71" s="665"/>
      <c r="AB71" s="666"/>
      <c r="AC71" s="666"/>
      <c r="AD71" s="666"/>
      <c r="AE71" s="666"/>
      <c r="AF71" s="666"/>
      <c r="AG71" s="666"/>
      <c r="AH71" s="666"/>
      <c r="AI71" s="666"/>
      <c r="AJ71" s="666"/>
      <c r="AK71" s="666"/>
      <c r="AL71" s="667"/>
    </row>
    <row r="72" spans="1:204" x14ac:dyDescent="0.25">
      <c r="A72" s="663" t="s">
        <v>348</v>
      </c>
      <c r="B72" s="669">
        <v>0.05</v>
      </c>
      <c r="C72" s="665">
        <f t="shared" ref="C72:M72" si="171">C70*$B72/12</f>
        <v>41.666666666666664</v>
      </c>
      <c r="D72" s="666">
        <f t="shared" si="171"/>
        <v>37.673611111111107</v>
      </c>
      <c r="E72" s="666">
        <f t="shared" si="171"/>
        <v>33.663917824074076</v>
      </c>
      <c r="F72" s="666">
        <f t="shared" si="171"/>
        <v>29.637517481674383</v>
      </c>
      <c r="G72" s="666">
        <f t="shared" si="171"/>
        <v>25.594340471181358</v>
      </c>
      <c r="H72" s="666">
        <f t="shared" si="171"/>
        <v>21.534316889811279</v>
      </c>
      <c r="I72" s="666">
        <f t="shared" si="171"/>
        <v>17.45737654351883</v>
      </c>
      <c r="J72" s="666">
        <f t="shared" si="171"/>
        <v>13.363448945783489</v>
      </c>
      <c r="K72" s="666">
        <f t="shared" si="171"/>
        <v>9.2524633163909211</v>
      </c>
      <c r="L72" s="666">
        <f t="shared" si="171"/>
        <v>5.1243485802092161</v>
      </c>
      <c r="M72" s="666">
        <f t="shared" si="171"/>
        <v>0.97903336596008816</v>
      </c>
      <c r="N72" s="667"/>
      <c r="O72" s="665"/>
      <c r="P72" s="666"/>
      <c r="Q72" s="666"/>
      <c r="R72" s="666"/>
      <c r="S72" s="666"/>
      <c r="T72" s="666"/>
      <c r="U72" s="666"/>
      <c r="V72" s="666"/>
      <c r="W72" s="666"/>
      <c r="X72" s="666"/>
      <c r="Y72" s="666"/>
      <c r="Z72" s="667"/>
      <c r="AA72" s="665"/>
      <c r="AB72" s="666"/>
      <c r="AC72" s="666"/>
      <c r="AD72" s="666"/>
      <c r="AE72" s="666"/>
      <c r="AF72" s="666"/>
      <c r="AG72" s="666"/>
      <c r="AH72" s="666"/>
      <c r="AI72" s="666"/>
      <c r="AJ72" s="666"/>
      <c r="AK72" s="666"/>
      <c r="AL72" s="667"/>
    </row>
    <row r="73" spans="1:204" x14ac:dyDescent="0.25">
      <c r="A73" s="670"/>
      <c r="B73" s="671"/>
      <c r="C73" s="672"/>
      <c r="D73" s="673"/>
      <c r="E73" s="673"/>
      <c r="F73" s="673"/>
      <c r="G73" s="673"/>
      <c r="H73" s="673"/>
      <c r="I73" s="673"/>
      <c r="J73" s="673"/>
      <c r="K73" s="673"/>
      <c r="L73" s="673"/>
      <c r="M73" s="673"/>
      <c r="N73" s="674"/>
      <c r="O73" s="672"/>
      <c r="P73" s="673"/>
      <c r="Q73" s="673"/>
      <c r="R73" s="673"/>
      <c r="S73" s="673"/>
      <c r="T73" s="673"/>
      <c r="U73" s="673"/>
      <c r="V73" s="673"/>
      <c r="W73" s="673"/>
      <c r="X73" s="673"/>
      <c r="Y73" s="673"/>
      <c r="Z73" s="674"/>
      <c r="AA73" s="672"/>
      <c r="AB73" s="673"/>
      <c r="AC73" s="673"/>
      <c r="AD73" s="673"/>
      <c r="AE73" s="673"/>
      <c r="AF73" s="673"/>
      <c r="AG73" s="673"/>
      <c r="AH73" s="673"/>
      <c r="AI73" s="673"/>
      <c r="AJ73" s="673"/>
      <c r="AK73" s="673"/>
      <c r="AL73" s="674"/>
    </row>
    <row r="74" spans="1:204" ht="13" x14ac:dyDescent="0.3">
      <c r="A74" s="659"/>
      <c r="B74" s="659"/>
      <c r="C74" s="665"/>
      <c r="D74" s="666"/>
      <c r="E74" s="666"/>
      <c r="F74" s="666"/>
      <c r="G74" s="666"/>
      <c r="H74" s="666"/>
      <c r="I74" s="666"/>
      <c r="J74" s="666"/>
      <c r="K74" s="666"/>
      <c r="L74" s="666"/>
      <c r="M74" s="666"/>
      <c r="N74" s="667"/>
      <c r="O74" s="665"/>
      <c r="P74" s="666"/>
      <c r="Q74" s="666"/>
      <c r="R74" s="666"/>
      <c r="S74" s="666"/>
      <c r="T74" s="666"/>
      <c r="U74" s="666"/>
      <c r="V74" s="666"/>
      <c r="W74" s="666"/>
      <c r="X74" s="666"/>
      <c r="Y74" s="666"/>
      <c r="Z74" s="667"/>
      <c r="AA74" s="665"/>
      <c r="AB74" s="666"/>
      <c r="AC74" s="666"/>
      <c r="AD74" s="666"/>
      <c r="AE74" s="666"/>
      <c r="AF74" s="666"/>
      <c r="AG74" s="666"/>
      <c r="AH74" s="666"/>
      <c r="AI74" s="666"/>
      <c r="AJ74" s="666"/>
      <c r="AK74" s="666"/>
      <c r="AL74" s="667"/>
    </row>
    <row r="75" spans="1:204" x14ac:dyDescent="0.25">
      <c r="A75" s="663" t="s">
        <v>326</v>
      </c>
      <c r="B75" s="664"/>
      <c r="C75" s="665">
        <f>B75</f>
        <v>0</v>
      </c>
      <c r="D75" s="666">
        <f t="shared" ref="D75:Z75" si="172">C75-C76</f>
        <v>0</v>
      </c>
      <c r="E75" s="666">
        <f t="shared" si="172"/>
        <v>0</v>
      </c>
      <c r="F75" s="666">
        <f t="shared" si="172"/>
        <v>0</v>
      </c>
      <c r="G75" s="666">
        <f t="shared" si="172"/>
        <v>0</v>
      </c>
      <c r="H75" s="666">
        <f t="shared" si="172"/>
        <v>0</v>
      </c>
      <c r="I75" s="666">
        <f t="shared" si="172"/>
        <v>0</v>
      </c>
      <c r="J75" s="666">
        <f t="shared" si="172"/>
        <v>0</v>
      </c>
      <c r="K75" s="666">
        <f t="shared" si="172"/>
        <v>0</v>
      </c>
      <c r="L75" s="666">
        <f t="shared" si="172"/>
        <v>0</v>
      </c>
      <c r="M75" s="666">
        <f t="shared" si="172"/>
        <v>0</v>
      </c>
      <c r="N75" s="667">
        <f t="shared" si="172"/>
        <v>0</v>
      </c>
      <c r="O75" s="665">
        <f t="shared" si="172"/>
        <v>0</v>
      </c>
      <c r="P75" s="666">
        <f t="shared" si="172"/>
        <v>0</v>
      </c>
      <c r="Q75" s="666">
        <f t="shared" si="172"/>
        <v>0</v>
      </c>
      <c r="R75" s="666">
        <f t="shared" si="172"/>
        <v>0</v>
      </c>
      <c r="S75" s="666">
        <f t="shared" si="172"/>
        <v>0</v>
      </c>
      <c r="T75" s="666">
        <f t="shared" si="172"/>
        <v>0</v>
      </c>
      <c r="U75" s="666">
        <f t="shared" si="172"/>
        <v>0</v>
      </c>
      <c r="V75" s="666">
        <f t="shared" si="172"/>
        <v>0</v>
      </c>
      <c r="W75" s="666">
        <f t="shared" si="172"/>
        <v>0</v>
      </c>
      <c r="X75" s="666">
        <f t="shared" si="172"/>
        <v>0</v>
      </c>
      <c r="Y75" s="666">
        <f t="shared" si="172"/>
        <v>0</v>
      </c>
      <c r="Z75" s="667">
        <f t="shared" si="172"/>
        <v>0</v>
      </c>
      <c r="AA75" s="665">
        <f t="shared" ref="AA75" si="173">Z75-Z76</f>
        <v>0</v>
      </c>
      <c r="AB75" s="666">
        <f t="shared" ref="AB75" si="174">AA75-AA76</f>
        <v>0</v>
      </c>
      <c r="AC75" s="666">
        <f t="shared" ref="AC75" si="175">AB75-AB76</f>
        <v>0</v>
      </c>
      <c r="AD75" s="666">
        <f t="shared" ref="AD75" si="176">AC75-AC76</f>
        <v>0</v>
      </c>
      <c r="AE75" s="666">
        <f t="shared" ref="AE75" si="177">AD75-AD76</f>
        <v>0</v>
      </c>
      <c r="AF75" s="666">
        <f t="shared" ref="AF75" si="178">AE75-AE76</f>
        <v>0</v>
      </c>
      <c r="AG75" s="666">
        <f t="shared" ref="AG75" si="179">AF75-AF76</f>
        <v>0</v>
      </c>
      <c r="AH75" s="666">
        <f t="shared" ref="AH75" si="180">AG75-AG76</f>
        <v>0</v>
      </c>
      <c r="AI75" s="666">
        <f t="shared" ref="AI75" si="181">AH75-AH76</f>
        <v>0</v>
      </c>
      <c r="AJ75" s="666">
        <f t="shared" ref="AJ75" si="182">AI75-AI76</f>
        <v>0</v>
      </c>
      <c r="AK75" s="666">
        <f t="shared" ref="AK75" si="183">AJ75-AJ76</f>
        <v>0</v>
      </c>
      <c r="AL75" s="667">
        <f t="shared" ref="AL75" si="184">AK75-AK76</f>
        <v>0</v>
      </c>
    </row>
    <row r="76" spans="1:204" x14ac:dyDescent="0.25">
      <c r="A76" s="663" t="s">
        <v>347</v>
      </c>
      <c r="B76" s="668"/>
      <c r="C76" s="665">
        <f t="shared" ref="C76:AL76" si="185">$B76-C77</f>
        <v>0</v>
      </c>
      <c r="D76" s="666">
        <f t="shared" si="185"/>
        <v>0</v>
      </c>
      <c r="E76" s="666">
        <f t="shared" si="185"/>
        <v>0</v>
      </c>
      <c r="F76" s="666">
        <f t="shared" si="185"/>
        <v>0</v>
      </c>
      <c r="G76" s="666">
        <f t="shared" si="185"/>
        <v>0</v>
      </c>
      <c r="H76" s="666">
        <f t="shared" si="185"/>
        <v>0</v>
      </c>
      <c r="I76" s="666">
        <f t="shared" si="185"/>
        <v>0</v>
      </c>
      <c r="J76" s="666">
        <f t="shared" si="185"/>
        <v>0</v>
      </c>
      <c r="K76" s="666">
        <f t="shared" si="185"/>
        <v>0</v>
      </c>
      <c r="L76" s="666">
        <f t="shared" si="185"/>
        <v>0</v>
      </c>
      <c r="M76" s="666">
        <f t="shared" si="185"/>
        <v>0</v>
      </c>
      <c r="N76" s="667">
        <f t="shared" si="185"/>
        <v>0</v>
      </c>
      <c r="O76" s="665">
        <f t="shared" si="185"/>
        <v>0</v>
      </c>
      <c r="P76" s="666">
        <f t="shared" si="185"/>
        <v>0</v>
      </c>
      <c r="Q76" s="666">
        <f t="shared" si="185"/>
        <v>0</v>
      </c>
      <c r="R76" s="666">
        <f t="shared" si="185"/>
        <v>0</v>
      </c>
      <c r="S76" s="666">
        <f t="shared" si="185"/>
        <v>0</v>
      </c>
      <c r="T76" s="666">
        <f t="shared" si="185"/>
        <v>0</v>
      </c>
      <c r="U76" s="666">
        <f t="shared" si="185"/>
        <v>0</v>
      </c>
      <c r="V76" s="666">
        <f t="shared" si="185"/>
        <v>0</v>
      </c>
      <c r="W76" s="666">
        <f t="shared" si="185"/>
        <v>0</v>
      </c>
      <c r="X76" s="666">
        <f t="shared" si="185"/>
        <v>0</v>
      </c>
      <c r="Y76" s="666">
        <f t="shared" si="185"/>
        <v>0</v>
      </c>
      <c r="Z76" s="667">
        <f t="shared" si="185"/>
        <v>0</v>
      </c>
      <c r="AA76" s="665">
        <f t="shared" si="185"/>
        <v>0</v>
      </c>
      <c r="AB76" s="666">
        <f t="shared" si="185"/>
        <v>0</v>
      </c>
      <c r="AC76" s="666">
        <f t="shared" si="185"/>
        <v>0</v>
      </c>
      <c r="AD76" s="666">
        <f t="shared" si="185"/>
        <v>0</v>
      </c>
      <c r="AE76" s="666">
        <f t="shared" si="185"/>
        <v>0</v>
      </c>
      <c r="AF76" s="666">
        <f t="shared" si="185"/>
        <v>0</v>
      </c>
      <c r="AG76" s="666">
        <f t="shared" si="185"/>
        <v>0</v>
      </c>
      <c r="AH76" s="666">
        <f t="shared" si="185"/>
        <v>0</v>
      </c>
      <c r="AI76" s="666">
        <f t="shared" si="185"/>
        <v>0</v>
      </c>
      <c r="AJ76" s="666">
        <f t="shared" si="185"/>
        <v>0</v>
      </c>
      <c r="AK76" s="666">
        <f t="shared" si="185"/>
        <v>0</v>
      </c>
      <c r="AL76" s="667">
        <f t="shared" si="185"/>
        <v>0</v>
      </c>
    </row>
    <row r="77" spans="1:204" x14ac:dyDescent="0.25">
      <c r="A77" s="663" t="s">
        <v>348</v>
      </c>
      <c r="B77" s="669"/>
      <c r="C77" s="665">
        <f t="shared" ref="C77:AL77" si="186">C75*$B77/12</f>
        <v>0</v>
      </c>
      <c r="D77" s="666">
        <f t="shared" si="186"/>
        <v>0</v>
      </c>
      <c r="E77" s="666">
        <f t="shared" si="186"/>
        <v>0</v>
      </c>
      <c r="F77" s="666">
        <f t="shared" si="186"/>
        <v>0</v>
      </c>
      <c r="G77" s="666">
        <f t="shared" si="186"/>
        <v>0</v>
      </c>
      <c r="H77" s="666">
        <f t="shared" si="186"/>
        <v>0</v>
      </c>
      <c r="I77" s="666">
        <f t="shared" si="186"/>
        <v>0</v>
      </c>
      <c r="J77" s="666">
        <f t="shared" si="186"/>
        <v>0</v>
      </c>
      <c r="K77" s="666">
        <f t="shared" si="186"/>
        <v>0</v>
      </c>
      <c r="L77" s="666">
        <f t="shared" si="186"/>
        <v>0</v>
      </c>
      <c r="M77" s="666">
        <f t="shared" si="186"/>
        <v>0</v>
      </c>
      <c r="N77" s="667">
        <f t="shared" si="186"/>
        <v>0</v>
      </c>
      <c r="O77" s="665">
        <f t="shared" si="186"/>
        <v>0</v>
      </c>
      <c r="P77" s="666">
        <f t="shared" si="186"/>
        <v>0</v>
      </c>
      <c r="Q77" s="666">
        <f t="shared" si="186"/>
        <v>0</v>
      </c>
      <c r="R77" s="666">
        <f t="shared" si="186"/>
        <v>0</v>
      </c>
      <c r="S77" s="666">
        <f t="shared" si="186"/>
        <v>0</v>
      </c>
      <c r="T77" s="666">
        <f t="shared" si="186"/>
        <v>0</v>
      </c>
      <c r="U77" s="666">
        <f t="shared" si="186"/>
        <v>0</v>
      </c>
      <c r="V77" s="666">
        <f t="shared" si="186"/>
        <v>0</v>
      </c>
      <c r="W77" s="666">
        <f t="shared" si="186"/>
        <v>0</v>
      </c>
      <c r="X77" s="666">
        <f t="shared" si="186"/>
        <v>0</v>
      </c>
      <c r="Y77" s="666">
        <f t="shared" si="186"/>
        <v>0</v>
      </c>
      <c r="Z77" s="667">
        <f t="shared" si="186"/>
        <v>0</v>
      </c>
      <c r="AA77" s="665">
        <f t="shared" si="186"/>
        <v>0</v>
      </c>
      <c r="AB77" s="666">
        <f t="shared" si="186"/>
        <v>0</v>
      </c>
      <c r="AC77" s="666">
        <f t="shared" si="186"/>
        <v>0</v>
      </c>
      <c r="AD77" s="666">
        <f t="shared" si="186"/>
        <v>0</v>
      </c>
      <c r="AE77" s="666">
        <f t="shared" si="186"/>
        <v>0</v>
      </c>
      <c r="AF77" s="666">
        <f t="shared" si="186"/>
        <v>0</v>
      </c>
      <c r="AG77" s="666">
        <f t="shared" si="186"/>
        <v>0</v>
      </c>
      <c r="AH77" s="666">
        <f t="shared" si="186"/>
        <v>0</v>
      </c>
      <c r="AI77" s="666">
        <f t="shared" si="186"/>
        <v>0</v>
      </c>
      <c r="AJ77" s="666">
        <f t="shared" si="186"/>
        <v>0</v>
      </c>
      <c r="AK77" s="666">
        <f t="shared" si="186"/>
        <v>0</v>
      </c>
      <c r="AL77" s="667">
        <f t="shared" si="186"/>
        <v>0</v>
      </c>
    </row>
    <row r="78" spans="1:204" x14ac:dyDescent="0.25">
      <c r="A78" s="670"/>
      <c r="B78" s="671"/>
      <c r="C78" s="672"/>
      <c r="D78" s="673"/>
      <c r="E78" s="673"/>
      <c r="F78" s="673"/>
      <c r="G78" s="673"/>
      <c r="H78" s="673"/>
      <c r="I78" s="673"/>
      <c r="J78" s="673"/>
      <c r="K78" s="673"/>
      <c r="L78" s="673"/>
      <c r="M78" s="673"/>
      <c r="N78" s="674"/>
      <c r="O78" s="672"/>
      <c r="P78" s="673"/>
      <c r="Q78" s="673"/>
      <c r="R78" s="673"/>
      <c r="S78" s="673"/>
      <c r="T78" s="673"/>
      <c r="U78" s="673"/>
      <c r="V78" s="673"/>
      <c r="W78" s="673"/>
      <c r="X78" s="673"/>
      <c r="Y78" s="673"/>
      <c r="Z78" s="674"/>
      <c r="AA78" s="672"/>
      <c r="AB78" s="673"/>
      <c r="AC78" s="673"/>
      <c r="AD78" s="673"/>
      <c r="AE78" s="673"/>
      <c r="AF78" s="673"/>
      <c r="AG78" s="673"/>
      <c r="AH78" s="673"/>
      <c r="AI78" s="673"/>
      <c r="AJ78" s="673"/>
      <c r="AK78" s="673"/>
      <c r="AL78" s="674"/>
    </row>
    <row r="79" spans="1:204" ht="13" x14ac:dyDescent="0.3">
      <c r="A79" s="659" t="s">
        <v>349</v>
      </c>
      <c r="B79" s="659"/>
      <c r="C79" s="665"/>
      <c r="D79" s="666"/>
      <c r="E79" s="666"/>
      <c r="F79" s="666"/>
      <c r="G79" s="666"/>
      <c r="H79" s="666"/>
      <c r="I79" s="666"/>
      <c r="J79" s="666"/>
      <c r="K79" s="666"/>
      <c r="L79" s="666"/>
      <c r="M79" s="666"/>
      <c r="N79" s="667"/>
      <c r="O79" s="665"/>
      <c r="P79" s="666"/>
      <c r="Q79" s="666"/>
      <c r="R79" s="666"/>
      <c r="S79" s="666"/>
      <c r="T79" s="666"/>
      <c r="U79" s="666"/>
      <c r="V79" s="666"/>
      <c r="W79" s="666"/>
      <c r="X79" s="666"/>
      <c r="Y79" s="666"/>
      <c r="Z79" s="667"/>
      <c r="AA79" s="665"/>
      <c r="AB79" s="666"/>
      <c r="AC79" s="666"/>
      <c r="AD79" s="666"/>
      <c r="AE79" s="666"/>
      <c r="AF79" s="666"/>
      <c r="AG79" s="666"/>
      <c r="AH79" s="666"/>
      <c r="AI79" s="666"/>
      <c r="AJ79" s="666"/>
      <c r="AK79" s="666"/>
      <c r="AL79" s="667"/>
    </row>
    <row r="80" spans="1:204" x14ac:dyDescent="0.25">
      <c r="A80" s="663" t="s">
        <v>326</v>
      </c>
      <c r="B80" s="664"/>
      <c r="C80" s="665">
        <f>B80</f>
        <v>0</v>
      </c>
      <c r="D80" s="666">
        <f t="shared" ref="D80:N81" si="187">C80-C81</f>
        <v>0</v>
      </c>
      <c r="E80" s="666">
        <f t="shared" si="187"/>
        <v>0</v>
      </c>
      <c r="F80" s="666">
        <f t="shared" si="187"/>
        <v>0</v>
      </c>
      <c r="G80" s="666">
        <f t="shared" si="187"/>
        <v>0</v>
      </c>
      <c r="H80" s="666">
        <f t="shared" si="187"/>
        <v>0</v>
      </c>
      <c r="I80" s="666">
        <f t="shared" si="187"/>
        <v>0</v>
      </c>
      <c r="J80" s="666">
        <f t="shared" si="187"/>
        <v>0</v>
      </c>
      <c r="K80" s="666">
        <f t="shared" si="187"/>
        <v>0</v>
      </c>
      <c r="L80" s="666">
        <f t="shared" si="187"/>
        <v>0</v>
      </c>
      <c r="M80" s="666">
        <f t="shared" si="187"/>
        <v>0</v>
      </c>
      <c r="N80" s="667">
        <f t="shared" si="187"/>
        <v>0</v>
      </c>
      <c r="O80" s="665">
        <f t="shared" ref="O80" si="188">N80-N81</f>
        <v>0</v>
      </c>
      <c r="P80" s="666">
        <f t="shared" ref="P80" si="189">O80-O81</f>
        <v>0</v>
      </c>
      <c r="Q80" s="666">
        <f t="shared" ref="Q80" si="190">P80-P81</f>
        <v>0</v>
      </c>
      <c r="R80" s="666">
        <f t="shared" ref="R80" si="191">Q80-Q81</f>
        <v>0</v>
      </c>
      <c r="S80" s="666">
        <f t="shared" ref="S80" si="192">R80-R81</f>
        <v>0</v>
      </c>
      <c r="T80" s="666">
        <f t="shared" ref="T80" si="193">S80-S81</f>
        <v>0</v>
      </c>
      <c r="U80" s="666">
        <f t="shared" ref="U80" si="194">T80-T81</f>
        <v>0</v>
      </c>
      <c r="V80" s="666">
        <f t="shared" ref="V80" si="195">U80-U81</f>
        <v>0</v>
      </c>
      <c r="W80" s="666">
        <f t="shared" ref="W80" si="196">V80-V81</f>
        <v>0</v>
      </c>
      <c r="X80" s="666">
        <f t="shared" ref="X80" si="197">W80-W81</f>
        <v>0</v>
      </c>
      <c r="Y80" s="666">
        <f t="shared" ref="Y80" si="198">X80-X81</f>
        <v>0</v>
      </c>
      <c r="Z80" s="667">
        <f t="shared" ref="Z80" si="199">Y80-Y81</f>
        <v>0</v>
      </c>
      <c r="AA80" s="665">
        <f t="shared" ref="AA80" si="200">Z80-Z81</f>
        <v>0</v>
      </c>
      <c r="AB80" s="666">
        <f t="shared" ref="AB80" si="201">AA80-AA81</f>
        <v>0</v>
      </c>
      <c r="AC80" s="666">
        <f t="shared" ref="AC80" si="202">AB80-AB81</f>
        <v>0</v>
      </c>
      <c r="AD80" s="666">
        <f t="shared" ref="AD80" si="203">AC80-AC81</f>
        <v>0</v>
      </c>
      <c r="AE80" s="666">
        <f t="shared" ref="AE80" si="204">AD80-AD81</f>
        <v>0</v>
      </c>
      <c r="AF80" s="666">
        <f t="shared" ref="AF80" si="205">AE80-AE81</f>
        <v>0</v>
      </c>
      <c r="AG80" s="666">
        <f t="shared" ref="AG80" si="206">AF80-AF81</f>
        <v>0</v>
      </c>
      <c r="AH80" s="666">
        <f t="shared" ref="AH80" si="207">AG80-AG81</f>
        <v>0</v>
      </c>
      <c r="AI80" s="666">
        <f t="shared" ref="AI80" si="208">AH80-AH81</f>
        <v>0</v>
      </c>
      <c r="AJ80" s="666">
        <f t="shared" ref="AJ80" si="209">AI80-AI81</f>
        <v>0</v>
      </c>
      <c r="AK80" s="666">
        <f t="shared" ref="AK80" si="210">AJ80-AJ81</f>
        <v>0</v>
      </c>
      <c r="AL80" s="667">
        <f t="shared" ref="AL80" si="211">AK80-AK81</f>
        <v>0</v>
      </c>
    </row>
    <row r="81" spans="1:38" x14ac:dyDescent="0.25">
      <c r="A81" s="663" t="s">
        <v>327</v>
      </c>
      <c r="B81" s="668"/>
      <c r="C81" s="665">
        <f t="shared" ref="C81:M81" si="212">$B81-C82</f>
        <v>0</v>
      </c>
      <c r="D81" s="666">
        <f t="shared" si="212"/>
        <v>0</v>
      </c>
      <c r="E81" s="666">
        <f t="shared" si="212"/>
        <v>0</v>
      </c>
      <c r="F81" s="666">
        <f t="shared" si="212"/>
        <v>0</v>
      </c>
      <c r="G81" s="666">
        <f t="shared" si="212"/>
        <v>0</v>
      </c>
      <c r="H81" s="666">
        <f t="shared" si="212"/>
        <v>0</v>
      </c>
      <c r="I81" s="666">
        <f t="shared" si="212"/>
        <v>0</v>
      </c>
      <c r="J81" s="666">
        <f t="shared" si="212"/>
        <v>0</v>
      </c>
      <c r="K81" s="666">
        <f t="shared" si="212"/>
        <v>0</v>
      </c>
      <c r="L81" s="666">
        <f t="shared" si="212"/>
        <v>0</v>
      </c>
      <c r="M81" s="666">
        <f t="shared" si="212"/>
        <v>0</v>
      </c>
      <c r="N81" s="667">
        <f t="shared" si="187"/>
        <v>0</v>
      </c>
      <c r="O81" s="665">
        <f t="shared" ref="O81:AL81" si="213">$B81-O82</f>
        <v>0</v>
      </c>
      <c r="P81" s="666">
        <f t="shared" si="213"/>
        <v>0</v>
      </c>
      <c r="Q81" s="666">
        <f t="shared" si="213"/>
        <v>0</v>
      </c>
      <c r="R81" s="666">
        <f t="shared" si="213"/>
        <v>0</v>
      </c>
      <c r="S81" s="666">
        <f t="shared" si="213"/>
        <v>0</v>
      </c>
      <c r="T81" s="666">
        <f t="shared" si="213"/>
        <v>0</v>
      </c>
      <c r="U81" s="666">
        <f t="shared" si="213"/>
        <v>0</v>
      </c>
      <c r="V81" s="666">
        <f t="shared" si="213"/>
        <v>0</v>
      </c>
      <c r="W81" s="666">
        <f t="shared" si="213"/>
        <v>0</v>
      </c>
      <c r="X81" s="666">
        <f t="shared" si="213"/>
        <v>0</v>
      </c>
      <c r="Y81" s="666">
        <f t="shared" si="213"/>
        <v>0</v>
      </c>
      <c r="Z81" s="667">
        <f t="shared" si="213"/>
        <v>0</v>
      </c>
      <c r="AA81" s="665">
        <f t="shared" si="213"/>
        <v>0</v>
      </c>
      <c r="AB81" s="666">
        <f t="shared" si="213"/>
        <v>0</v>
      </c>
      <c r="AC81" s="666">
        <f t="shared" si="213"/>
        <v>0</v>
      </c>
      <c r="AD81" s="666">
        <f t="shared" si="213"/>
        <v>0</v>
      </c>
      <c r="AE81" s="666">
        <f t="shared" si="213"/>
        <v>0</v>
      </c>
      <c r="AF81" s="666">
        <f t="shared" si="213"/>
        <v>0</v>
      </c>
      <c r="AG81" s="666">
        <f t="shared" si="213"/>
        <v>0</v>
      </c>
      <c r="AH81" s="666">
        <f t="shared" si="213"/>
        <v>0</v>
      </c>
      <c r="AI81" s="666">
        <f t="shared" si="213"/>
        <v>0</v>
      </c>
      <c r="AJ81" s="666">
        <f t="shared" si="213"/>
        <v>0</v>
      </c>
      <c r="AK81" s="666">
        <f t="shared" si="213"/>
        <v>0</v>
      </c>
      <c r="AL81" s="667">
        <f t="shared" si="213"/>
        <v>0</v>
      </c>
    </row>
    <row r="82" spans="1:38" x14ac:dyDescent="0.25">
      <c r="A82" s="663" t="s">
        <v>328</v>
      </c>
      <c r="B82" s="669"/>
      <c r="C82" s="665">
        <f t="shared" ref="C82:M82" si="214">C80*$B82/12</f>
        <v>0</v>
      </c>
      <c r="D82" s="666">
        <f t="shared" si="214"/>
        <v>0</v>
      </c>
      <c r="E82" s="666">
        <f t="shared" si="214"/>
        <v>0</v>
      </c>
      <c r="F82" s="666">
        <f t="shared" si="214"/>
        <v>0</v>
      </c>
      <c r="G82" s="666">
        <f t="shared" si="214"/>
        <v>0</v>
      </c>
      <c r="H82" s="666">
        <f t="shared" si="214"/>
        <v>0</v>
      </c>
      <c r="I82" s="666">
        <f t="shared" si="214"/>
        <v>0</v>
      </c>
      <c r="J82" s="666">
        <f t="shared" si="214"/>
        <v>0</v>
      </c>
      <c r="K82" s="666">
        <f t="shared" si="214"/>
        <v>0</v>
      </c>
      <c r="L82" s="666">
        <f t="shared" si="214"/>
        <v>0</v>
      </c>
      <c r="M82" s="666">
        <f t="shared" si="214"/>
        <v>0</v>
      </c>
      <c r="N82" s="667">
        <f t="shared" ref="N82" si="215">$B82-N83</f>
        <v>0</v>
      </c>
      <c r="O82" s="665">
        <f t="shared" ref="O82:AL82" si="216">O80*$B82/12</f>
        <v>0</v>
      </c>
      <c r="P82" s="666">
        <f t="shared" si="216"/>
        <v>0</v>
      </c>
      <c r="Q82" s="666">
        <f t="shared" si="216"/>
        <v>0</v>
      </c>
      <c r="R82" s="666">
        <f t="shared" si="216"/>
        <v>0</v>
      </c>
      <c r="S82" s="666">
        <f t="shared" si="216"/>
        <v>0</v>
      </c>
      <c r="T82" s="666">
        <f t="shared" si="216"/>
        <v>0</v>
      </c>
      <c r="U82" s="666">
        <f t="shared" si="216"/>
        <v>0</v>
      </c>
      <c r="V82" s="666">
        <f t="shared" si="216"/>
        <v>0</v>
      </c>
      <c r="W82" s="666">
        <f t="shared" si="216"/>
        <v>0</v>
      </c>
      <c r="X82" s="666">
        <f t="shared" si="216"/>
        <v>0</v>
      </c>
      <c r="Y82" s="666">
        <f t="shared" si="216"/>
        <v>0</v>
      </c>
      <c r="Z82" s="667">
        <f t="shared" si="216"/>
        <v>0</v>
      </c>
      <c r="AA82" s="665">
        <f t="shared" si="216"/>
        <v>0</v>
      </c>
      <c r="AB82" s="666">
        <f t="shared" si="216"/>
        <v>0</v>
      </c>
      <c r="AC82" s="666">
        <f t="shared" si="216"/>
        <v>0</v>
      </c>
      <c r="AD82" s="666">
        <f t="shared" si="216"/>
        <v>0</v>
      </c>
      <c r="AE82" s="666">
        <f t="shared" si="216"/>
        <v>0</v>
      </c>
      <c r="AF82" s="666">
        <f t="shared" si="216"/>
        <v>0</v>
      </c>
      <c r="AG82" s="666">
        <f t="shared" si="216"/>
        <v>0</v>
      </c>
      <c r="AH82" s="666">
        <f t="shared" si="216"/>
        <v>0</v>
      </c>
      <c r="AI82" s="666">
        <f t="shared" si="216"/>
        <v>0</v>
      </c>
      <c r="AJ82" s="666">
        <f t="shared" si="216"/>
        <v>0</v>
      </c>
      <c r="AK82" s="666">
        <f t="shared" si="216"/>
        <v>0</v>
      </c>
      <c r="AL82" s="667">
        <f t="shared" si="216"/>
        <v>0</v>
      </c>
    </row>
    <row r="83" spans="1:38" x14ac:dyDescent="0.25">
      <c r="A83" s="670"/>
      <c r="B83" s="671"/>
      <c r="C83" s="672"/>
      <c r="D83" s="673"/>
      <c r="E83" s="673"/>
      <c r="F83" s="673"/>
      <c r="G83" s="673"/>
      <c r="H83" s="673"/>
      <c r="I83" s="673"/>
      <c r="J83" s="673"/>
      <c r="K83" s="673"/>
      <c r="L83" s="673"/>
      <c r="M83" s="673"/>
      <c r="N83" s="674"/>
      <c r="O83" s="672"/>
      <c r="P83" s="673"/>
      <c r="Q83" s="673"/>
      <c r="R83" s="673"/>
      <c r="S83" s="673"/>
      <c r="T83" s="673"/>
      <c r="U83" s="673"/>
      <c r="V83" s="673"/>
      <c r="W83" s="673"/>
      <c r="X83" s="673"/>
      <c r="Y83" s="673"/>
      <c r="Z83" s="674"/>
      <c r="AA83" s="672"/>
      <c r="AB83" s="673"/>
      <c r="AC83" s="673"/>
      <c r="AD83" s="673"/>
      <c r="AE83" s="673"/>
      <c r="AF83" s="673"/>
      <c r="AG83" s="673"/>
      <c r="AH83" s="673"/>
      <c r="AI83" s="673"/>
      <c r="AJ83" s="673"/>
      <c r="AK83" s="673"/>
      <c r="AL83" s="674"/>
    </row>
    <row r="84" spans="1:38" ht="13" x14ac:dyDescent="0.3">
      <c r="A84" s="659" t="s">
        <v>350</v>
      </c>
      <c r="B84" s="659"/>
      <c r="C84" s="665"/>
      <c r="D84" s="666"/>
      <c r="E84" s="666"/>
      <c r="F84" s="666"/>
      <c r="G84" s="666"/>
      <c r="H84" s="666"/>
      <c r="I84" s="666"/>
      <c r="J84" s="666"/>
      <c r="K84" s="666"/>
      <c r="L84" s="666"/>
      <c r="M84" s="666"/>
      <c r="N84" s="667"/>
      <c r="O84" s="665"/>
      <c r="P84" s="666"/>
      <c r="Q84" s="666"/>
      <c r="R84" s="666"/>
      <c r="S84" s="666"/>
      <c r="T84" s="666"/>
      <c r="U84" s="666"/>
      <c r="V84" s="666"/>
      <c r="W84" s="666"/>
      <c r="X84" s="666"/>
      <c r="Y84" s="666"/>
      <c r="Z84" s="667"/>
      <c r="AA84" s="665"/>
      <c r="AB84" s="666"/>
      <c r="AC84" s="666"/>
      <c r="AD84" s="666"/>
      <c r="AE84" s="666"/>
      <c r="AF84" s="666"/>
      <c r="AG84" s="666"/>
      <c r="AH84" s="666"/>
      <c r="AI84" s="666"/>
      <c r="AJ84" s="666"/>
      <c r="AK84" s="666"/>
      <c r="AL84" s="667"/>
    </row>
    <row r="85" spans="1:38" x14ac:dyDescent="0.25">
      <c r="A85" s="663" t="s">
        <v>326</v>
      </c>
      <c r="B85" s="664"/>
      <c r="C85" s="665">
        <f>B85</f>
        <v>0</v>
      </c>
      <c r="D85" s="666">
        <f t="shared" ref="D85:N85" si="217">C85-C86</f>
        <v>0</v>
      </c>
      <c r="E85" s="666">
        <f t="shared" si="217"/>
        <v>0</v>
      </c>
      <c r="F85" s="666">
        <f t="shared" si="217"/>
        <v>0</v>
      </c>
      <c r="G85" s="666">
        <f t="shared" si="217"/>
        <v>0</v>
      </c>
      <c r="H85" s="666">
        <f t="shared" si="217"/>
        <v>0</v>
      </c>
      <c r="I85" s="666">
        <f t="shared" si="217"/>
        <v>0</v>
      </c>
      <c r="J85" s="666">
        <f t="shared" si="217"/>
        <v>0</v>
      </c>
      <c r="K85" s="666">
        <f t="shared" si="217"/>
        <v>0</v>
      </c>
      <c r="L85" s="666">
        <f t="shared" si="217"/>
        <v>0</v>
      </c>
      <c r="M85" s="666">
        <f t="shared" si="217"/>
        <v>0</v>
      </c>
      <c r="N85" s="667">
        <f t="shared" si="217"/>
        <v>0</v>
      </c>
      <c r="O85" s="665">
        <f t="shared" ref="O85" si="218">N85-N86</f>
        <v>0</v>
      </c>
      <c r="P85" s="666">
        <f t="shared" ref="P85" si="219">O85-O86</f>
        <v>0</v>
      </c>
      <c r="Q85" s="666">
        <f t="shared" ref="Q85" si="220">P85-P86</f>
        <v>0</v>
      </c>
      <c r="R85" s="666">
        <f t="shared" ref="R85" si="221">Q85-Q86</f>
        <v>0</v>
      </c>
      <c r="S85" s="666">
        <f t="shared" ref="S85" si="222">R85-R86</f>
        <v>0</v>
      </c>
      <c r="T85" s="666">
        <f t="shared" ref="T85" si="223">S85-S86</f>
        <v>0</v>
      </c>
      <c r="U85" s="666">
        <f t="shared" ref="U85" si="224">T85-T86</f>
        <v>0</v>
      </c>
      <c r="V85" s="666">
        <f t="shared" ref="V85" si="225">U85-U86</f>
        <v>0</v>
      </c>
      <c r="W85" s="666">
        <f t="shared" ref="W85" si="226">V85-V86</f>
        <v>0</v>
      </c>
      <c r="X85" s="666">
        <f t="shared" ref="X85" si="227">W85-W86</f>
        <v>0</v>
      </c>
      <c r="Y85" s="666">
        <f t="shared" ref="Y85" si="228">X85-X86</f>
        <v>0</v>
      </c>
      <c r="Z85" s="667">
        <f t="shared" ref="Z85" si="229">Y85-Y86</f>
        <v>0</v>
      </c>
      <c r="AA85" s="665">
        <f t="shared" ref="AA85" si="230">Z85-Z86</f>
        <v>0</v>
      </c>
      <c r="AB85" s="666">
        <f t="shared" ref="AB85" si="231">AA85-AA86</f>
        <v>0</v>
      </c>
      <c r="AC85" s="666">
        <f t="shared" ref="AC85" si="232">AB85-AB86</f>
        <v>0</v>
      </c>
      <c r="AD85" s="666">
        <f t="shared" ref="AD85" si="233">AC85-AC86</f>
        <v>0</v>
      </c>
      <c r="AE85" s="666">
        <f t="shared" ref="AE85" si="234">AD85-AD86</f>
        <v>0</v>
      </c>
      <c r="AF85" s="666">
        <f t="shared" ref="AF85" si="235">AE85-AE86</f>
        <v>0</v>
      </c>
      <c r="AG85" s="666">
        <f t="shared" ref="AG85" si="236">AF85-AF86</f>
        <v>0</v>
      </c>
      <c r="AH85" s="666">
        <f t="shared" ref="AH85" si="237">AG85-AG86</f>
        <v>0</v>
      </c>
      <c r="AI85" s="666">
        <f t="shared" ref="AI85" si="238">AH85-AH86</f>
        <v>0</v>
      </c>
      <c r="AJ85" s="666">
        <f t="shared" ref="AJ85" si="239">AI85-AI86</f>
        <v>0</v>
      </c>
      <c r="AK85" s="666">
        <f t="shared" ref="AK85" si="240">AJ85-AJ86</f>
        <v>0</v>
      </c>
      <c r="AL85" s="667">
        <f t="shared" ref="AL85" si="241">AK85-AK86</f>
        <v>0</v>
      </c>
    </row>
    <row r="86" spans="1:38" x14ac:dyDescent="0.25">
      <c r="A86" s="663" t="s">
        <v>347</v>
      </c>
      <c r="B86" s="668"/>
      <c r="C86" s="665">
        <f t="shared" ref="C86:AL86" si="242">$B86-C87</f>
        <v>0</v>
      </c>
      <c r="D86" s="666">
        <f t="shared" si="242"/>
        <v>0</v>
      </c>
      <c r="E86" s="666">
        <f t="shared" si="242"/>
        <v>0</v>
      </c>
      <c r="F86" s="666">
        <f t="shared" si="242"/>
        <v>0</v>
      </c>
      <c r="G86" s="666">
        <f t="shared" si="242"/>
        <v>0</v>
      </c>
      <c r="H86" s="666">
        <f t="shared" si="242"/>
        <v>0</v>
      </c>
      <c r="I86" s="666">
        <f t="shared" si="242"/>
        <v>0</v>
      </c>
      <c r="J86" s="666">
        <f t="shared" si="242"/>
        <v>0</v>
      </c>
      <c r="K86" s="666">
        <f t="shared" si="242"/>
        <v>0</v>
      </c>
      <c r="L86" s="666">
        <f t="shared" si="242"/>
        <v>0</v>
      </c>
      <c r="M86" s="666">
        <f t="shared" si="242"/>
        <v>0</v>
      </c>
      <c r="N86" s="667">
        <f t="shared" si="242"/>
        <v>0</v>
      </c>
      <c r="O86" s="665">
        <f t="shared" si="242"/>
        <v>0</v>
      </c>
      <c r="P86" s="666">
        <f t="shared" si="242"/>
        <v>0</v>
      </c>
      <c r="Q86" s="666">
        <f t="shared" si="242"/>
        <v>0</v>
      </c>
      <c r="R86" s="666">
        <f t="shared" si="242"/>
        <v>0</v>
      </c>
      <c r="S86" s="666">
        <f t="shared" si="242"/>
        <v>0</v>
      </c>
      <c r="T86" s="666">
        <f t="shared" si="242"/>
        <v>0</v>
      </c>
      <c r="U86" s="666">
        <f t="shared" si="242"/>
        <v>0</v>
      </c>
      <c r="V86" s="666">
        <f t="shared" si="242"/>
        <v>0</v>
      </c>
      <c r="W86" s="666">
        <f t="shared" si="242"/>
        <v>0</v>
      </c>
      <c r="X86" s="666">
        <f t="shared" si="242"/>
        <v>0</v>
      </c>
      <c r="Y86" s="666">
        <f t="shared" si="242"/>
        <v>0</v>
      </c>
      <c r="Z86" s="667">
        <f t="shared" si="242"/>
        <v>0</v>
      </c>
      <c r="AA86" s="665">
        <f t="shared" si="242"/>
        <v>0</v>
      </c>
      <c r="AB86" s="666">
        <f t="shared" si="242"/>
        <v>0</v>
      </c>
      <c r="AC86" s="666">
        <f t="shared" si="242"/>
        <v>0</v>
      </c>
      <c r="AD86" s="666">
        <f t="shared" si="242"/>
        <v>0</v>
      </c>
      <c r="AE86" s="666">
        <f t="shared" si="242"/>
        <v>0</v>
      </c>
      <c r="AF86" s="666">
        <f t="shared" si="242"/>
        <v>0</v>
      </c>
      <c r="AG86" s="666">
        <f t="shared" si="242"/>
        <v>0</v>
      </c>
      <c r="AH86" s="666">
        <f t="shared" si="242"/>
        <v>0</v>
      </c>
      <c r="AI86" s="666">
        <f t="shared" si="242"/>
        <v>0</v>
      </c>
      <c r="AJ86" s="666">
        <f t="shared" si="242"/>
        <v>0</v>
      </c>
      <c r="AK86" s="666">
        <f t="shared" si="242"/>
        <v>0</v>
      </c>
      <c r="AL86" s="667">
        <f t="shared" si="242"/>
        <v>0</v>
      </c>
    </row>
    <row r="87" spans="1:38" x14ac:dyDescent="0.25">
      <c r="A87" s="663" t="s">
        <v>348</v>
      </c>
      <c r="B87" s="669"/>
      <c r="C87" s="665">
        <f t="shared" ref="C87:AL87" si="243">C85*$B87/12</f>
        <v>0</v>
      </c>
      <c r="D87" s="666">
        <f t="shared" si="243"/>
        <v>0</v>
      </c>
      <c r="E87" s="666">
        <f t="shared" si="243"/>
        <v>0</v>
      </c>
      <c r="F87" s="666">
        <f t="shared" si="243"/>
        <v>0</v>
      </c>
      <c r="G87" s="666">
        <f t="shared" si="243"/>
        <v>0</v>
      </c>
      <c r="H87" s="666">
        <f t="shared" si="243"/>
        <v>0</v>
      </c>
      <c r="I87" s="666">
        <f t="shared" si="243"/>
        <v>0</v>
      </c>
      <c r="J87" s="666">
        <f t="shared" si="243"/>
        <v>0</v>
      </c>
      <c r="K87" s="666">
        <f t="shared" si="243"/>
        <v>0</v>
      </c>
      <c r="L87" s="666">
        <f t="shared" si="243"/>
        <v>0</v>
      </c>
      <c r="M87" s="666">
        <f t="shared" si="243"/>
        <v>0</v>
      </c>
      <c r="N87" s="667">
        <f t="shared" si="243"/>
        <v>0</v>
      </c>
      <c r="O87" s="665">
        <f t="shared" si="243"/>
        <v>0</v>
      </c>
      <c r="P87" s="666">
        <f t="shared" si="243"/>
        <v>0</v>
      </c>
      <c r="Q87" s="666">
        <f t="shared" si="243"/>
        <v>0</v>
      </c>
      <c r="R87" s="666">
        <f t="shared" si="243"/>
        <v>0</v>
      </c>
      <c r="S87" s="666">
        <f t="shared" si="243"/>
        <v>0</v>
      </c>
      <c r="T87" s="666">
        <f t="shared" si="243"/>
        <v>0</v>
      </c>
      <c r="U87" s="666">
        <f t="shared" si="243"/>
        <v>0</v>
      </c>
      <c r="V87" s="666">
        <f t="shared" si="243"/>
        <v>0</v>
      </c>
      <c r="W87" s="666">
        <f t="shared" si="243"/>
        <v>0</v>
      </c>
      <c r="X87" s="666">
        <f t="shared" si="243"/>
        <v>0</v>
      </c>
      <c r="Y87" s="666">
        <f t="shared" si="243"/>
        <v>0</v>
      </c>
      <c r="Z87" s="667">
        <f t="shared" si="243"/>
        <v>0</v>
      </c>
      <c r="AA87" s="665">
        <f t="shared" si="243"/>
        <v>0</v>
      </c>
      <c r="AB87" s="666">
        <f t="shared" si="243"/>
        <v>0</v>
      </c>
      <c r="AC87" s="666">
        <f t="shared" si="243"/>
        <v>0</v>
      </c>
      <c r="AD87" s="666">
        <f t="shared" si="243"/>
        <v>0</v>
      </c>
      <c r="AE87" s="666">
        <f t="shared" si="243"/>
        <v>0</v>
      </c>
      <c r="AF87" s="666">
        <f t="shared" si="243"/>
        <v>0</v>
      </c>
      <c r="AG87" s="666">
        <f t="shared" si="243"/>
        <v>0</v>
      </c>
      <c r="AH87" s="666">
        <f t="shared" si="243"/>
        <v>0</v>
      </c>
      <c r="AI87" s="666">
        <f t="shared" si="243"/>
        <v>0</v>
      </c>
      <c r="AJ87" s="666">
        <f t="shared" si="243"/>
        <v>0</v>
      </c>
      <c r="AK87" s="666">
        <f t="shared" si="243"/>
        <v>0</v>
      </c>
      <c r="AL87" s="667">
        <f t="shared" si="243"/>
        <v>0</v>
      </c>
    </row>
    <row r="88" spans="1:38" x14ac:dyDescent="0.25">
      <c r="A88" s="670"/>
      <c r="B88" s="671"/>
      <c r="C88" s="672"/>
      <c r="D88" s="673"/>
      <c r="E88" s="673"/>
      <c r="F88" s="673"/>
      <c r="G88" s="673"/>
      <c r="H88" s="673"/>
      <c r="I88" s="673"/>
      <c r="J88" s="673"/>
      <c r="K88" s="673"/>
      <c r="L88" s="673"/>
      <c r="M88" s="673"/>
      <c r="N88" s="674"/>
      <c r="O88" s="672"/>
      <c r="P88" s="673"/>
      <c r="Q88" s="673"/>
      <c r="R88" s="673"/>
      <c r="S88" s="673"/>
      <c r="T88" s="673"/>
      <c r="U88" s="673"/>
      <c r="V88" s="673"/>
      <c r="W88" s="673"/>
      <c r="X88" s="673"/>
      <c r="Y88" s="673"/>
      <c r="Z88" s="674"/>
      <c r="AA88" s="672"/>
      <c r="AB88" s="673"/>
      <c r="AC88" s="673"/>
      <c r="AD88" s="673"/>
      <c r="AE88" s="673"/>
      <c r="AF88" s="673"/>
      <c r="AG88" s="673"/>
      <c r="AH88" s="673"/>
      <c r="AI88" s="673"/>
      <c r="AJ88" s="673"/>
      <c r="AK88" s="673"/>
      <c r="AL88" s="674"/>
    </row>
    <row r="89" spans="1:38" ht="13" x14ac:dyDescent="0.3">
      <c r="A89" s="659" t="s">
        <v>351</v>
      </c>
      <c r="B89" s="659"/>
      <c r="C89" s="665"/>
      <c r="D89" s="666"/>
      <c r="E89" s="666"/>
      <c r="F89" s="666"/>
      <c r="G89" s="666"/>
      <c r="H89" s="666"/>
      <c r="I89" s="666"/>
      <c r="J89" s="666"/>
      <c r="K89" s="666"/>
      <c r="L89" s="666"/>
      <c r="M89" s="666"/>
      <c r="N89" s="667"/>
      <c r="O89" s="665"/>
      <c r="P89" s="666"/>
      <c r="Q89" s="666"/>
      <c r="R89" s="666"/>
      <c r="S89" s="666"/>
      <c r="T89" s="666"/>
      <c r="U89" s="666"/>
      <c r="V89" s="666"/>
      <c r="W89" s="666"/>
      <c r="X89" s="666"/>
      <c r="Y89" s="666"/>
      <c r="Z89" s="667"/>
      <c r="AA89" s="665"/>
      <c r="AB89" s="666"/>
      <c r="AC89" s="666"/>
      <c r="AD89" s="666"/>
      <c r="AE89" s="666"/>
      <c r="AF89" s="666"/>
      <c r="AG89" s="666"/>
      <c r="AH89" s="666"/>
      <c r="AI89" s="666"/>
      <c r="AJ89" s="666"/>
      <c r="AK89" s="666"/>
      <c r="AL89" s="667"/>
    </row>
    <row r="90" spans="1:38" x14ac:dyDescent="0.25">
      <c r="A90" s="663" t="s">
        <v>326</v>
      </c>
      <c r="B90" s="664"/>
      <c r="C90" s="665">
        <f>B90</f>
        <v>0</v>
      </c>
      <c r="D90" s="666">
        <f t="shared" ref="D90:N90" si="244">C90-C91</f>
        <v>0</v>
      </c>
      <c r="E90" s="666">
        <f t="shared" si="244"/>
        <v>0</v>
      </c>
      <c r="F90" s="666">
        <f t="shared" si="244"/>
        <v>0</v>
      </c>
      <c r="G90" s="666">
        <f t="shared" si="244"/>
        <v>0</v>
      </c>
      <c r="H90" s="666">
        <f t="shared" si="244"/>
        <v>0</v>
      </c>
      <c r="I90" s="666">
        <f t="shared" si="244"/>
        <v>0</v>
      </c>
      <c r="J90" s="666">
        <f t="shared" si="244"/>
        <v>0</v>
      </c>
      <c r="K90" s="666">
        <f t="shared" si="244"/>
        <v>0</v>
      </c>
      <c r="L90" s="666">
        <f t="shared" si="244"/>
        <v>0</v>
      </c>
      <c r="M90" s="666">
        <f t="shared" si="244"/>
        <v>0</v>
      </c>
      <c r="N90" s="667">
        <f t="shared" si="244"/>
        <v>0</v>
      </c>
      <c r="O90" s="665">
        <f t="shared" ref="O90" si="245">N90-N91</f>
        <v>0</v>
      </c>
      <c r="P90" s="666">
        <f t="shared" ref="P90" si="246">O90-O91</f>
        <v>0</v>
      </c>
      <c r="Q90" s="666">
        <f t="shared" ref="Q90" si="247">P90-P91</f>
        <v>0</v>
      </c>
      <c r="R90" s="666">
        <f t="shared" ref="R90" si="248">Q90-Q91</f>
        <v>0</v>
      </c>
      <c r="S90" s="666">
        <f t="shared" ref="S90" si="249">R90-R91</f>
        <v>0</v>
      </c>
      <c r="T90" s="666">
        <f t="shared" ref="T90" si="250">S90-S91</f>
        <v>0</v>
      </c>
      <c r="U90" s="666">
        <f t="shared" ref="U90" si="251">T90-T91</f>
        <v>0</v>
      </c>
      <c r="V90" s="666">
        <f t="shared" ref="V90" si="252">U90-U91</f>
        <v>0</v>
      </c>
      <c r="W90" s="666">
        <f t="shared" ref="W90" si="253">V90-V91</f>
        <v>0</v>
      </c>
      <c r="X90" s="666">
        <f t="shared" ref="X90" si="254">W90-W91</f>
        <v>0</v>
      </c>
      <c r="Y90" s="666">
        <f t="shared" ref="Y90" si="255">X90-X91</f>
        <v>0</v>
      </c>
      <c r="Z90" s="667">
        <f t="shared" ref="Z90" si="256">Y90-Y91</f>
        <v>0</v>
      </c>
      <c r="AA90" s="665">
        <f t="shared" ref="AA90" si="257">Z90-Z91</f>
        <v>0</v>
      </c>
      <c r="AB90" s="666">
        <f t="shared" ref="AB90" si="258">AA90-AA91</f>
        <v>0</v>
      </c>
      <c r="AC90" s="666">
        <f t="shared" ref="AC90" si="259">AB90-AB91</f>
        <v>0</v>
      </c>
      <c r="AD90" s="666">
        <f t="shared" ref="AD90" si="260">AC90-AC91</f>
        <v>0</v>
      </c>
      <c r="AE90" s="666">
        <f t="shared" ref="AE90" si="261">AD90-AD91</f>
        <v>0</v>
      </c>
      <c r="AF90" s="666">
        <f t="shared" ref="AF90" si="262">AE90-AE91</f>
        <v>0</v>
      </c>
      <c r="AG90" s="666">
        <f t="shared" ref="AG90" si="263">AF90-AF91</f>
        <v>0</v>
      </c>
      <c r="AH90" s="666">
        <f t="shared" ref="AH90" si="264">AG90-AG91</f>
        <v>0</v>
      </c>
      <c r="AI90" s="666">
        <f t="shared" ref="AI90" si="265">AH90-AH91</f>
        <v>0</v>
      </c>
      <c r="AJ90" s="666">
        <f t="shared" ref="AJ90" si="266">AI90-AI91</f>
        <v>0</v>
      </c>
      <c r="AK90" s="666">
        <f t="shared" ref="AK90" si="267">AJ90-AJ91</f>
        <v>0</v>
      </c>
      <c r="AL90" s="667">
        <f t="shared" ref="AL90" si="268">AK90-AK91</f>
        <v>0</v>
      </c>
    </row>
    <row r="91" spans="1:38" x14ac:dyDescent="0.25">
      <c r="A91" s="663" t="s">
        <v>347</v>
      </c>
      <c r="B91" s="668"/>
      <c r="C91" s="665">
        <f t="shared" ref="C91:AL91" si="269">$B91-C92</f>
        <v>0</v>
      </c>
      <c r="D91" s="666">
        <f t="shared" si="269"/>
        <v>0</v>
      </c>
      <c r="E91" s="666">
        <f t="shared" si="269"/>
        <v>0</v>
      </c>
      <c r="F91" s="666">
        <f t="shared" si="269"/>
        <v>0</v>
      </c>
      <c r="G91" s="666">
        <f t="shared" si="269"/>
        <v>0</v>
      </c>
      <c r="H91" s="666">
        <f t="shared" si="269"/>
        <v>0</v>
      </c>
      <c r="I91" s="666">
        <f t="shared" si="269"/>
        <v>0</v>
      </c>
      <c r="J91" s="666">
        <f t="shared" si="269"/>
        <v>0</v>
      </c>
      <c r="K91" s="666">
        <f t="shared" si="269"/>
        <v>0</v>
      </c>
      <c r="L91" s="666">
        <f t="shared" si="269"/>
        <v>0</v>
      </c>
      <c r="M91" s="666">
        <f t="shared" si="269"/>
        <v>0</v>
      </c>
      <c r="N91" s="667">
        <f t="shared" si="269"/>
        <v>0</v>
      </c>
      <c r="O91" s="665">
        <f t="shared" si="269"/>
        <v>0</v>
      </c>
      <c r="P91" s="666">
        <f t="shared" si="269"/>
        <v>0</v>
      </c>
      <c r="Q91" s="666">
        <f t="shared" si="269"/>
        <v>0</v>
      </c>
      <c r="R91" s="666">
        <f t="shared" si="269"/>
        <v>0</v>
      </c>
      <c r="S91" s="666">
        <f t="shared" si="269"/>
        <v>0</v>
      </c>
      <c r="T91" s="666">
        <f t="shared" si="269"/>
        <v>0</v>
      </c>
      <c r="U91" s="666">
        <f t="shared" si="269"/>
        <v>0</v>
      </c>
      <c r="V91" s="666">
        <f t="shared" si="269"/>
        <v>0</v>
      </c>
      <c r="W91" s="666">
        <f t="shared" si="269"/>
        <v>0</v>
      </c>
      <c r="X91" s="666">
        <f t="shared" si="269"/>
        <v>0</v>
      </c>
      <c r="Y91" s="666">
        <f t="shared" si="269"/>
        <v>0</v>
      </c>
      <c r="Z91" s="667">
        <f t="shared" si="269"/>
        <v>0</v>
      </c>
      <c r="AA91" s="665">
        <f t="shared" si="269"/>
        <v>0</v>
      </c>
      <c r="AB91" s="666">
        <f t="shared" si="269"/>
        <v>0</v>
      </c>
      <c r="AC91" s="666">
        <f t="shared" si="269"/>
        <v>0</v>
      </c>
      <c r="AD91" s="666">
        <f t="shared" si="269"/>
        <v>0</v>
      </c>
      <c r="AE91" s="666">
        <f t="shared" si="269"/>
        <v>0</v>
      </c>
      <c r="AF91" s="666">
        <f t="shared" si="269"/>
        <v>0</v>
      </c>
      <c r="AG91" s="666">
        <f t="shared" si="269"/>
        <v>0</v>
      </c>
      <c r="AH91" s="666">
        <f t="shared" si="269"/>
        <v>0</v>
      </c>
      <c r="AI91" s="666">
        <f t="shared" si="269"/>
        <v>0</v>
      </c>
      <c r="AJ91" s="666">
        <f t="shared" si="269"/>
        <v>0</v>
      </c>
      <c r="AK91" s="666">
        <f t="shared" si="269"/>
        <v>0</v>
      </c>
      <c r="AL91" s="667">
        <f t="shared" si="269"/>
        <v>0</v>
      </c>
    </row>
    <row r="92" spans="1:38" x14ac:dyDescent="0.25">
      <c r="A92" s="663" t="s">
        <v>348</v>
      </c>
      <c r="B92" s="669"/>
      <c r="C92" s="665">
        <f t="shared" ref="C92:AL92" si="270">C90*$B92/12</f>
        <v>0</v>
      </c>
      <c r="D92" s="666">
        <f t="shared" si="270"/>
        <v>0</v>
      </c>
      <c r="E92" s="666">
        <f t="shared" si="270"/>
        <v>0</v>
      </c>
      <c r="F92" s="666">
        <f t="shared" si="270"/>
        <v>0</v>
      </c>
      <c r="G92" s="666">
        <f t="shared" si="270"/>
        <v>0</v>
      </c>
      <c r="H92" s="666">
        <f t="shared" si="270"/>
        <v>0</v>
      </c>
      <c r="I92" s="666">
        <f t="shared" si="270"/>
        <v>0</v>
      </c>
      <c r="J92" s="666">
        <f t="shared" si="270"/>
        <v>0</v>
      </c>
      <c r="K92" s="666">
        <f t="shared" si="270"/>
        <v>0</v>
      </c>
      <c r="L92" s="666">
        <f t="shared" si="270"/>
        <v>0</v>
      </c>
      <c r="M92" s="666">
        <f t="shared" si="270"/>
        <v>0</v>
      </c>
      <c r="N92" s="667">
        <f t="shared" si="270"/>
        <v>0</v>
      </c>
      <c r="O92" s="665">
        <f t="shared" si="270"/>
        <v>0</v>
      </c>
      <c r="P92" s="666">
        <f t="shared" si="270"/>
        <v>0</v>
      </c>
      <c r="Q92" s="666">
        <f t="shared" si="270"/>
        <v>0</v>
      </c>
      <c r="R92" s="666">
        <f t="shared" si="270"/>
        <v>0</v>
      </c>
      <c r="S92" s="666">
        <f t="shared" si="270"/>
        <v>0</v>
      </c>
      <c r="T92" s="666">
        <f t="shared" si="270"/>
        <v>0</v>
      </c>
      <c r="U92" s="666">
        <f t="shared" si="270"/>
        <v>0</v>
      </c>
      <c r="V92" s="666">
        <f t="shared" si="270"/>
        <v>0</v>
      </c>
      <c r="W92" s="666">
        <f t="shared" si="270"/>
        <v>0</v>
      </c>
      <c r="X92" s="666">
        <f t="shared" si="270"/>
        <v>0</v>
      </c>
      <c r="Y92" s="666">
        <f t="shared" si="270"/>
        <v>0</v>
      </c>
      <c r="Z92" s="667">
        <f t="shared" si="270"/>
        <v>0</v>
      </c>
      <c r="AA92" s="665">
        <f t="shared" si="270"/>
        <v>0</v>
      </c>
      <c r="AB92" s="666">
        <f t="shared" si="270"/>
        <v>0</v>
      </c>
      <c r="AC92" s="666">
        <f t="shared" si="270"/>
        <v>0</v>
      </c>
      <c r="AD92" s="666">
        <f t="shared" si="270"/>
        <v>0</v>
      </c>
      <c r="AE92" s="666">
        <f t="shared" si="270"/>
        <v>0</v>
      </c>
      <c r="AF92" s="666">
        <f t="shared" si="270"/>
        <v>0</v>
      </c>
      <c r="AG92" s="666">
        <f t="shared" si="270"/>
        <v>0</v>
      </c>
      <c r="AH92" s="666">
        <f t="shared" si="270"/>
        <v>0</v>
      </c>
      <c r="AI92" s="666">
        <f t="shared" si="270"/>
        <v>0</v>
      </c>
      <c r="AJ92" s="666">
        <f t="shared" si="270"/>
        <v>0</v>
      </c>
      <c r="AK92" s="666">
        <f t="shared" si="270"/>
        <v>0</v>
      </c>
      <c r="AL92" s="667">
        <f t="shared" si="270"/>
        <v>0</v>
      </c>
    </row>
    <row r="93" spans="1:38" x14ac:dyDescent="0.25">
      <c r="A93" s="670"/>
      <c r="B93" s="671"/>
      <c r="C93" s="672"/>
      <c r="D93" s="673"/>
      <c r="E93" s="673"/>
      <c r="F93" s="673"/>
      <c r="G93" s="673"/>
      <c r="H93" s="673"/>
      <c r="I93" s="673"/>
      <c r="J93" s="673"/>
      <c r="K93" s="673"/>
      <c r="L93" s="673"/>
      <c r="M93" s="673"/>
      <c r="N93" s="674"/>
      <c r="O93" s="672"/>
      <c r="P93" s="673"/>
      <c r="Q93" s="673"/>
      <c r="R93" s="673"/>
      <c r="S93" s="673"/>
      <c r="T93" s="673"/>
      <c r="U93" s="673"/>
      <c r="V93" s="673"/>
      <c r="W93" s="673"/>
      <c r="X93" s="673"/>
      <c r="Y93" s="673"/>
      <c r="Z93" s="674"/>
      <c r="AA93" s="672"/>
      <c r="AB93" s="673"/>
      <c r="AC93" s="673"/>
      <c r="AD93" s="673"/>
      <c r="AE93" s="673"/>
      <c r="AF93" s="673"/>
      <c r="AG93" s="673"/>
      <c r="AH93" s="673"/>
      <c r="AI93" s="673"/>
      <c r="AJ93" s="673"/>
      <c r="AK93" s="673"/>
      <c r="AL93" s="674"/>
    </row>
    <row r="94" spans="1:38" ht="13" x14ac:dyDescent="0.3">
      <c r="A94" s="659" t="s">
        <v>352</v>
      </c>
      <c r="B94" s="659"/>
      <c r="C94" s="665"/>
      <c r="D94" s="666"/>
      <c r="E94" s="666"/>
      <c r="F94" s="666"/>
      <c r="G94" s="666"/>
      <c r="H94" s="666"/>
      <c r="I94" s="666"/>
      <c r="J94" s="666"/>
      <c r="K94" s="666"/>
      <c r="L94" s="666"/>
      <c r="M94" s="666"/>
      <c r="N94" s="667"/>
      <c r="O94" s="665"/>
      <c r="P94" s="666"/>
      <c r="Q94" s="666"/>
      <c r="R94" s="666"/>
      <c r="S94" s="666"/>
      <c r="T94" s="666"/>
      <c r="U94" s="666"/>
      <c r="V94" s="666"/>
      <c r="W94" s="666"/>
      <c r="X94" s="666"/>
      <c r="Y94" s="666"/>
      <c r="Z94" s="667"/>
      <c r="AA94" s="665"/>
      <c r="AB94" s="666"/>
      <c r="AC94" s="666"/>
      <c r="AD94" s="666"/>
      <c r="AE94" s="666"/>
      <c r="AF94" s="666"/>
      <c r="AG94" s="666"/>
      <c r="AH94" s="666"/>
      <c r="AI94" s="666"/>
      <c r="AJ94" s="666"/>
      <c r="AK94" s="666"/>
      <c r="AL94" s="667"/>
    </row>
    <row r="95" spans="1:38" x14ac:dyDescent="0.25">
      <c r="A95" s="663" t="s">
        <v>326</v>
      </c>
      <c r="B95" s="664"/>
      <c r="C95" s="665">
        <f>B95</f>
        <v>0</v>
      </c>
      <c r="D95" s="666">
        <f t="shared" ref="D95:N95" si="271">C95-C96</f>
        <v>0</v>
      </c>
      <c r="E95" s="666">
        <f t="shared" si="271"/>
        <v>0</v>
      </c>
      <c r="F95" s="666">
        <f t="shared" si="271"/>
        <v>0</v>
      </c>
      <c r="G95" s="666">
        <f t="shared" si="271"/>
        <v>0</v>
      </c>
      <c r="H95" s="666">
        <f t="shared" si="271"/>
        <v>0</v>
      </c>
      <c r="I95" s="666">
        <f t="shared" si="271"/>
        <v>0</v>
      </c>
      <c r="J95" s="666">
        <f t="shared" si="271"/>
        <v>0</v>
      </c>
      <c r="K95" s="666">
        <f t="shared" si="271"/>
        <v>0</v>
      </c>
      <c r="L95" s="666">
        <f t="shared" si="271"/>
        <v>0</v>
      </c>
      <c r="M95" s="666">
        <f t="shared" si="271"/>
        <v>0</v>
      </c>
      <c r="N95" s="667">
        <f t="shared" si="271"/>
        <v>0</v>
      </c>
      <c r="O95" s="665">
        <f t="shared" ref="O95" si="272">N95-N96</f>
        <v>0</v>
      </c>
      <c r="P95" s="666">
        <f t="shared" ref="P95" si="273">O95-O96</f>
        <v>0</v>
      </c>
      <c r="Q95" s="666">
        <f t="shared" ref="Q95" si="274">P95-P96</f>
        <v>0</v>
      </c>
      <c r="R95" s="666">
        <f t="shared" ref="R95" si="275">Q95-Q96</f>
        <v>0</v>
      </c>
      <c r="S95" s="666">
        <f t="shared" ref="S95" si="276">R95-R96</f>
        <v>0</v>
      </c>
      <c r="T95" s="666">
        <f t="shared" ref="T95" si="277">S95-S96</f>
        <v>0</v>
      </c>
      <c r="U95" s="666">
        <f t="shared" ref="U95" si="278">T95-T96</f>
        <v>0</v>
      </c>
      <c r="V95" s="666">
        <f t="shared" ref="V95" si="279">U95-U96</f>
        <v>0</v>
      </c>
      <c r="W95" s="666">
        <f t="shared" ref="W95" si="280">V95-V96</f>
        <v>0</v>
      </c>
      <c r="X95" s="666">
        <f t="shared" ref="X95" si="281">W95-W96</f>
        <v>0</v>
      </c>
      <c r="Y95" s="666">
        <f t="shared" ref="Y95" si="282">X95-X96</f>
        <v>0</v>
      </c>
      <c r="Z95" s="667">
        <f t="shared" ref="Z95" si="283">Y95-Y96</f>
        <v>0</v>
      </c>
      <c r="AA95" s="665">
        <f t="shared" ref="AA95" si="284">Z95-Z96</f>
        <v>0</v>
      </c>
      <c r="AB95" s="666">
        <f t="shared" ref="AB95" si="285">AA95-AA96</f>
        <v>0</v>
      </c>
      <c r="AC95" s="666">
        <f t="shared" ref="AC95" si="286">AB95-AB96</f>
        <v>0</v>
      </c>
      <c r="AD95" s="666">
        <f t="shared" ref="AD95" si="287">AC95-AC96</f>
        <v>0</v>
      </c>
      <c r="AE95" s="666">
        <f t="shared" ref="AE95" si="288">AD95-AD96</f>
        <v>0</v>
      </c>
      <c r="AF95" s="666">
        <f t="shared" ref="AF95" si="289">AE95-AE96</f>
        <v>0</v>
      </c>
      <c r="AG95" s="666">
        <f t="shared" ref="AG95" si="290">AF95-AF96</f>
        <v>0</v>
      </c>
      <c r="AH95" s="666">
        <f t="shared" ref="AH95" si="291">AG95-AG96</f>
        <v>0</v>
      </c>
      <c r="AI95" s="666">
        <f t="shared" ref="AI95" si="292">AH95-AH96</f>
        <v>0</v>
      </c>
      <c r="AJ95" s="666">
        <f t="shared" ref="AJ95" si="293">AI95-AI96</f>
        <v>0</v>
      </c>
      <c r="AK95" s="666">
        <f t="shared" ref="AK95" si="294">AJ95-AJ96</f>
        <v>0</v>
      </c>
      <c r="AL95" s="667">
        <f t="shared" ref="AL95" si="295">AK95-AK96</f>
        <v>0</v>
      </c>
    </row>
    <row r="96" spans="1:38" x14ac:dyDescent="0.25">
      <c r="A96" s="663" t="s">
        <v>347</v>
      </c>
      <c r="B96" s="668"/>
      <c r="C96" s="665">
        <f t="shared" ref="C96:AL96" si="296">$B96-C97</f>
        <v>0</v>
      </c>
      <c r="D96" s="666">
        <f t="shared" si="296"/>
        <v>0</v>
      </c>
      <c r="E96" s="666">
        <f t="shared" si="296"/>
        <v>0</v>
      </c>
      <c r="F96" s="666">
        <f t="shared" si="296"/>
        <v>0</v>
      </c>
      <c r="G96" s="666">
        <f t="shared" si="296"/>
        <v>0</v>
      </c>
      <c r="H96" s="666">
        <f t="shared" si="296"/>
        <v>0</v>
      </c>
      <c r="I96" s="666">
        <f t="shared" si="296"/>
        <v>0</v>
      </c>
      <c r="J96" s="666">
        <f t="shared" si="296"/>
        <v>0</v>
      </c>
      <c r="K96" s="666">
        <f t="shared" si="296"/>
        <v>0</v>
      </c>
      <c r="L96" s="666">
        <f t="shared" si="296"/>
        <v>0</v>
      </c>
      <c r="M96" s="666">
        <f t="shared" si="296"/>
        <v>0</v>
      </c>
      <c r="N96" s="667">
        <f t="shared" si="296"/>
        <v>0</v>
      </c>
      <c r="O96" s="665">
        <f t="shared" si="296"/>
        <v>0</v>
      </c>
      <c r="P96" s="666">
        <f t="shared" si="296"/>
        <v>0</v>
      </c>
      <c r="Q96" s="666">
        <f t="shared" si="296"/>
        <v>0</v>
      </c>
      <c r="R96" s="666">
        <f t="shared" si="296"/>
        <v>0</v>
      </c>
      <c r="S96" s="666">
        <f t="shared" si="296"/>
        <v>0</v>
      </c>
      <c r="T96" s="666">
        <f t="shared" si="296"/>
        <v>0</v>
      </c>
      <c r="U96" s="666">
        <f t="shared" si="296"/>
        <v>0</v>
      </c>
      <c r="V96" s="666">
        <f t="shared" si="296"/>
        <v>0</v>
      </c>
      <c r="W96" s="666">
        <f t="shared" si="296"/>
        <v>0</v>
      </c>
      <c r="X96" s="666">
        <f t="shared" si="296"/>
        <v>0</v>
      </c>
      <c r="Y96" s="666">
        <f t="shared" si="296"/>
        <v>0</v>
      </c>
      <c r="Z96" s="667">
        <f t="shared" si="296"/>
        <v>0</v>
      </c>
      <c r="AA96" s="665">
        <f t="shared" si="296"/>
        <v>0</v>
      </c>
      <c r="AB96" s="666">
        <f t="shared" si="296"/>
        <v>0</v>
      </c>
      <c r="AC96" s="666">
        <f t="shared" si="296"/>
        <v>0</v>
      </c>
      <c r="AD96" s="666">
        <f t="shared" si="296"/>
        <v>0</v>
      </c>
      <c r="AE96" s="666">
        <f t="shared" si="296"/>
        <v>0</v>
      </c>
      <c r="AF96" s="666">
        <f t="shared" si="296"/>
        <v>0</v>
      </c>
      <c r="AG96" s="666">
        <f t="shared" si="296"/>
        <v>0</v>
      </c>
      <c r="AH96" s="666">
        <f t="shared" si="296"/>
        <v>0</v>
      </c>
      <c r="AI96" s="666">
        <f t="shared" si="296"/>
        <v>0</v>
      </c>
      <c r="AJ96" s="666">
        <f t="shared" si="296"/>
        <v>0</v>
      </c>
      <c r="AK96" s="666">
        <f t="shared" si="296"/>
        <v>0</v>
      </c>
      <c r="AL96" s="667">
        <f t="shared" si="296"/>
        <v>0</v>
      </c>
    </row>
    <row r="97" spans="1:40" x14ac:dyDescent="0.25">
      <c r="A97" s="663" t="s">
        <v>348</v>
      </c>
      <c r="B97" s="669"/>
      <c r="C97" s="665">
        <f t="shared" ref="C97:AL97" si="297">C95*$B97/12</f>
        <v>0</v>
      </c>
      <c r="D97" s="666">
        <f t="shared" si="297"/>
        <v>0</v>
      </c>
      <c r="E97" s="666">
        <f t="shared" si="297"/>
        <v>0</v>
      </c>
      <c r="F97" s="666">
        <f t="shared" si="297"/>
        <v>0</v>
      </c>
      <c r="G97" s="666">
        <f t="shared" si="297"/>
        <v>0</v>
      </c>
      <c r="H97" s="666">
        <f t="shared" si="297"/>
        <v>0</v>
      </c>
      <c r="I97" s="666">
        <f t="shared" si="297"/>
        <v>0</v>
      </c>
      <c r="J97" s="666">
        <f t="shared" si="297"/>
        <v>0</v>
      </c>
      <c r="K97" s="666">
        <f t="shared" si="297"/>
        <v>0</v>
      </c>
      <c r="L97" s="666">
        <f t="shared" si="297"/>
        <v>0</v>
      </c>
      <c r="M97" s="666">
        <f t="shared" si="297"/>
        <v>0</v>
      </c>
      <c r="N97" s="667">
        <f t="shared" si="297"/>
        <v>0</v>
      </c>
      <c r="O97" s="665">
        <f t="shared" si="297"/>
        <v>0</v>
      </c>
      <c r="P97" s="666">
        <f t="shared" si="297"/>
        <v>0</v>
      </c>
      <c r="Q97" s="666">
        <f t="shared" si="297"/>
        <v>0</v>
      </c>
      <c r="R97" s="666">
        <f t="shared" si="297"/>
        <v>0</v>
      </c>
      <c r="S97" s="666">
        <f t="shared" si="297"/>
        <v>0</v>
      </c>
      <c r="T97" s="666">
        <f t="shared" si="297"/>
        <v>0</v>
      </c>
      <c r="U97" s="666">
        <f t="shared" si="297"/>
        <v>0</v>
      </c>
      <c r="V97" s="666">
        <f t="shared" si="297"/>
        <v>0</v>
      </c>
      <c r="W97" s="666">
        <f t="shared" si="297"/>
        <v>0</v>
      </c>
      <c r="X97" s="666">
        <f t="shared" si="297"/>
        <v>0</v>
      </c>
      <c r="Y97" s="666">
        <f t="shared" si="297"/>
        <v>0</v>
      </c>
      <c r="Z97" s="667">
        <f t="shared" si="297"/>
        <v>0</v>
      </c>
      <c r="AA97" s="665">
        <f t="shared" si="297"/>
        <v>0</v>
      </c>
      <c r="AB97" s="666">
        <f t="shared" si="297"/>
        <v>0</v>
      </c>
      <c r="AC97" s="666">
        <f t="shared" si="297"/>
        <v>0</v>
      </c>
      <c r="AD97" s="666">
        <f t="shared" si="297"/>
        <v>0</v>
      </c>
      <c r="AE97" s="666">
        <f t="shared" si="297"/>
        <v>0</v>
      </c>
      <c r="AF97" s="666">
        <f t="shared" si="297"/>
        <v>0</v>
      </c>
      <c r="AG97" s="666">
        <f t="shared" si="297"/>
        <v>0</v>
      </c>
      <c r="AH97" s="666">
        <f t="shared" si="297"/>
        <v>0</v>
      </c>
      <c r="AI97" s="666">
        <f t="shared" si="297"/>
        <v>0</v>
      </c>
      <c r="AJ97" s="666">
        <f t="shared" si="297"/>
        <v>0</v>
      </c>
      <c r="AK97" s="666">
        <f t="shared" si="297"/>
        <v>0</v>
      </c>
      <c r="AL97" s="667">
        <f t="shared" si="297"/>
        <v>0</v>
      </c>
    </row>
    <row r="98" spans="1:40" x14ac:dyDescent="0.25">
      <c r="A98" s="670"/>
      <c r="B98" s="671"/>
      <c r="C98" s="672"/>
      <c r="D98" s="673"/>
      <c r="E98" s="673"/>
      <c r="F98" s="673"/>
      <c r="G98" s="673"/>
      <c r="H98" s="673"/>
      <c r="I98" s="673"/>
      <c r="J98" s="673"/>
      <c r="K98" s="673"/>
      <c r="L98" s="673"/>
      <c r="M98" s="673"/>
      <c r="N98" s="674"/>
      <c r="O98" s="672"/>
      <c r="P98" s="673"/>
      <c r="Q98" s="673"/>
      <c r="R98" s="673"/>
      <c r="S98" s="673"/>
      <c r="T98" s="673"/>
      <c r="U98" s="673"/>
      <c r="V98" s="673"/>
      <c r="W98" s="673"/>
      <c r="X98" s="673"/>
      <c r="Y98" s="673"/>
      <c r="Z98" s="674"/>
      <c r="AA98" s="672"/>
      <c r="AB98" s="673"/>
      <c r="AC98" s="673"/>
      <c r="AD98" s="673"/>
      <c r="AE98" s="673"/>
      <c r="AF98" s="673"/>
      <c r="AG98" s="673"/>
      <c r="AH98" s="673"/>
      <c r="AI98" s="673"/>
      <c r="AJ98" s="673"/>
      <c r="AK98" s="673"/>
      <c r="AL98" s="674"/>
    </row>
    <row r="99" spans="1:40" ht="13" x14ac:dyDescent="0.3">
      <c r="A99" s="659" t="s">
        <v>353</v>
      </c>
      <c r="B99" s="659"/>
      <c r="C99" s="665"/>
      <c r="D99" s="666"/>
      <c r="E99" s="666"/>
      <c r="F99" s="666"/>
      <c r="G99" s="666"/>
      <c r="H99" s="666"/>
      <c r="I99" s="666"/>
      <c r="J99" s="666"/>
      <c r="K99" s="666"/>
      <c r="L99" s="666"/>
      <c r="M99" s="666"/>
      <c r="N99" s="667"/>
      <c r="O99" s="665"/>
      <c r="P99" s="666"/>
      <c r="Q99" s="666"/>
      <c r="R99" s="666"/>
      <c r="S99" s="666"/>
      <c r="T99" s="666"/>
      <c r="U99" s="666"/>
      <c r="V99" s="666"/>
      <c r="W99" s="666"/>
      <c r="X99" s="666"/>
      <c r="Y99" s="666"/>
      <c r="Z99" s="667"/>
      <c r="AA99" s="665"/>
      <c r="AB99" s="666"/>
      <c r="AC99" s="666"/>
      <c r="AD99" s="666"/>
      <c r="AE99" s="666"/>
      <c r="AF99" s="666"/>
      <c r="AG99" s="666"/>
      <c r="AH99" s="666"/>
      <c r="AI99" s="666"/>
      <c r="AJ99" s="666"/>
      <c r="AK99" s="666"/>
      <c r="AL99" s="667"/>
    </row>
    <row r="100" spans="1:40" x14ac:dyDescent="0.25">
      <c r="A100" s="663" t="s">
        <v>326</v>
      </c>
      <c r="B100" s="664"/>
      <c r="C100" s="665">
        <f>B100</f>
        <v>0</v>
      </c>
      <c r="D100" s="666">
        <f t="shared" ref="D100:N100" si="298">C100-C101</f>
        <v>0</v>
      </c>
      <c r="E100" s="666">
        <f t="shared" si="298"/>
        <v>0</v>
      </c>
      <c r="F100" s="666">
        <f t="shared" si="298"/>
        <v>0</v>
      </c>
      <c r="G100" s="666">
        <f t="shared" si="298"/>
        <v>0</v>
      </c>
      <c r="H100" s="666">
        <f t="shared" si="298"/>
        <v>0</v>
      </c>
      <c r="I100" s="666">
        <f t="shared" si="298"/>
        <v>0</v>
      </c>
      <c r="J100" s="666">
        <f t="shared" si="298"/>
        <v>0</v>
      </c>
      <c r="K100" s="666">
        <f t="shared" si="298"/>
        <v>0</v>
      </c>
      <c r="L100" s="666">
        <f t="shared" si="298"/>
        <v>0</v>
      </c>
      <c r="M100" s="666">
        <f t="shared" si="298"/>
        <v>0</v>
      </c>
      <c r="N100" s="667">
        <f t="shared" si="298"/>
        <v>0</v>
      </c>
      <c r="O100" s="665">
        <f t="shared" ref="O100" si="299">N100-N101</f>
        <v>0</v>
      </c>
      <c r="P100" s="666">
        <f t="shared" ref="P100" si="300">O100-O101</f>
        <v>0</v>
      </c>
      <c r="Q100" s="666">
        <f t="shared" ref="Q100" si="301">P100-P101</f>
        <v>0</v>
      </c>
      <c r="R100" s="666">
        <f t="shared" ref="R100" si="302">Q100-Q101</f>
        <v>0</v>
      </c>
      <c r="S100" s="666">
        <f t="shared" ref="S100" si="303">R100-R101</f>
        <v>0</v>
      </c>
      <c r="T100" s="666">
        <f t="shared" ref="T100" si="304">S100-S101</f>
        <v>0</v>
      </c>
      <c r="U100" s="666">
        <f t="shared" ref="U100" si="305">T100-T101</f>
        <v>0</v>
      </c>
      <c r="V100" s="666">
        <f t="shared" ref="V100" si="306">U100-U101</f>
        <v>0</v>
      </c>
      <c r="W100" s="666">
        <f t="shared" ref="W100" si="307">V100-V101</f>
        <v>0</v>
      </c>
      <c r="X100" s="666">
        <f t="shared" ref="X100" si="308">W100-W101</f>
        <v>0</v>
      </c>
      <c r="Y100" s="666">
        <f t="shared" ref="Y100" si="309">X100-X101</f>
        <v>0</v>
      </c>
      <c r="Z100" s="667">
        <f t="shared" ref="Z100" si="310">Y100-Y101</f>
        <v>0</v>
      </c>
      <c r="AA100" s="665">
        <f t="shared" ref="AA100" si="311">Z100-Z101</f>
        <v>0</v>
      </c>
      <c r="AB100" s="666">
        <f t="shared" ref="AB100" si="312">AA100-AA101</f>
        <v>0</v>
      </c>
      <c r="AC100" s="666">
        <f t="shared" ref="AC100" si="313">AB100-AB101</f>
        <v>0</v>
      </c>
      <c r="AD100" s="666">
        <f t="shared" ref="AD100" si="314">AC100-AC101</f>
        <v>0</v>
      </c>
      <c r="AE100" s="666">
        <f t="shared" ref="AE100" si="315">AD100-AD101</f>
        <v>0</v>
      </c>
      <c r="AF100" s="666">
        <f t="shared" ref="AF100" si="316">AE100-AE101</f>
        <v>0</v>
      </c>
      <c r="AG100" s="666">
        <f t="shared" ref="AG100" si="317">AF100-AF101</f>
        <v>0</v>
      </c>
      <c r="AH100" s="666">
        <f t="shared" ref="AH100" si="318">AG100-AG101</f>
        <v>0</v>
      </c>
      <c r="AI100" s="666">
        <f t="shared" ref="AI100" si="319">AH100-AH101</f>
        <v>0</v>
      </c>
      <c r="AJ100" s="666">
        <f t="shared" ref="AJ100" si="320">AI100-AI101</f>
        <v>0</v>
      </c>
      <c r="AK100" s="666">
        <f t="shared" ref="AK100" si="321">AJ100-AJ101</f>
        <v>0</v>
      </c>
      <c r="AL100" s="667">
        <f t="shared" ref="AL100" si="322">AK100-AK101</f>
        <v>0</v>
      </c>
    </row>
    <row r="101" spans="1:40" x14ac:dyDescent="0.25">
      <c r="A101" s="663" t="s">
        <v>347</v>
      </c>
      <c r="B101" s="668"/>
      <c r="C101" s="665">
        <f t="shared" ref="C101:AL101" si="323">$B101-C102</f>
        <v>0</v>
      </c>
      <c r="D101" s="666">
        <f t="shared" si="323"/>
        <v>0</v>
      </c>
      <c r="E101" s="666">
        <f t="shared" si="323"/>
        <v>0</v>
      </c>
      <c r="F101" s="666">
        <f t="shared" si="323"/>
        <v>0</v>
      </c>
      <c r="G101" s="666">
        <f t="shared" si="323"/>
        <v>0</v>
      </c>
      <c r="H101" s="666">
        <f t="shared" si="323"/>
        <v>0</v>
      </c>
      <c r="I101" s="666">
        <f t="shared" si="323"/>
        <v>0</v>
      </c>
      <c r="J101" s="666">
        <f t="shared" si="323"/>
        <v>0</v>
      </c>
      <c r="K101" s="666">
        <f t="shared" si="323"/>
        <v>0</v>
      </c>
      <c r="L101" s="666">
        <f t="shared" si="323"/>
        <v>0</v>
      </c>
      <c r="M101" s="666">
        <f t="shared" si="323"/>
        <v>0</v>
      </c>
      <c r="N101" s="667">
        <f t="shared" si="323"/>
        <v>0</v>
      </c>
      <c r="O101" s="665">
        <f t="shared" si="323"/>
        <v>0</v>
      </c>
      <c r="P101" s="666">
        <f t="shared" si="323"/>
        <v>0</v>
      </c>
      <c r="Q101" s="666">
        <f t="shared" si="323"/>
        <v>0</v>
      </c>
      <c r="R101" s="666">
        <f t="shared" si="323"/>
        <v>0</v>
      </c>
      <c r="S101" s="666">
        <f t="shared" si="323"/>
        <v>0</v>
      </c>
      <c r="T101" s="666">
        <f t="shared" si="323"/>
        <v>0</v>
      </c>
      <c r="U101" s="666">
        <f t="shared" si="323"/>
        <v>0</v>
      </c>
      <c r="V101" s="666">
        <f t="shared" si="323"/>
        <v>0</v>
      </c>
      <c r="W101" s="666">
        <f t="shared" si="323"/>
        <v>0</v>
      </c>
      <c r="X101" s="666">
        <f t="shared" si="323"/>
        <v>0</v>
      </c>
      <c r="Y101" s="666">
        <f t="shared" si="323"/>
        <v>0</v>
      </c>
      <c r="Z101" s="667">
        <f t="shared" si="323"/>
        <v>0</v>
      </c>
      <c r="AA101" s="665">
        <f t="shared" si="323"/>
        <v>0</v>
      </c>
      <c r="AB101" s="666">
        <f t="shared" si="323"/>
        <v>0</v>
      </c>
      <c r="AC101" s="666">
        <f t="shared" si="323"/>
        <v>0</v>
      </c>
      <c r="AD101" s="666">
        <f t="shared" si="323"/>
        <v>0</v>
      </c>
      <c r="AE101" s="666">
        <f t="shared" si="323"/>
        <v>0</v>
      </c>
      <c r="AF101" s="666">
        <f t="shared" si="323"/>
        <v>0</v>
      </c>
      <c r="AG101" s="666">
        <f t="shared" si="323"/>
        <v>0</v>
      </c>
      <c r="AH101" s="666">
        <f t="shared" si="323"/>
        <v>0</v>
      </c>
      <c r="AI101" s="666">
        <f t="shared" si="323"/>
        <v>0</v>
      </c>
      <c r="AJ101" s="666">
        <f t="shared" si="323"/>
        <v>0</v>
      </c>
      <c r="AK101" s="666">
        <f t="shared" si="323"/>
        <v>0</v>
      </c>
      <c r="AL101" s="667">
        <f t="shared" si="323"/>
        <v>0</v>
      </c>
    </row>
    <row r="102" spans="1:40" x14ac:dyDescent="0.25">
      <c r="A102" s="663" t="s">
        <v>348</v>
      </c>
      <c r="B102" s="669"/>
      <c r="C102" s="665">
        <f t="shared" ref="C102:AL102" si="324">C100*$B102/12</f>
        <v>0</v>
      </c>
      <c r="D102" s="666">
        <f t="shared" si="324"/>
        <v>0</v>
      </c>
      <c r="E102" s="666">
        <f t="shared" si="324"/>
        <v>0</v>
      </c>
      <c r="F102" s="666">
        <f t="shared" si="324"/>
        <v>0</v>
      </c>
      <c r="G102" s="666">
        <f t="shared" si="324"/>
        <v>0</v>
      </c>
      <c r="H102" s="666">
        <f t="shared" si="324"/>
        <v>0</v>
      </c>
      <c r="I102" s="666">
        <f t="shared" si="324"/>
        <v>0</v>
      </c>
      <c r="J102" s="666">
        <f t="shared" si="324"/>
        <v>0</v>
      </c>
      <c r="K102" s="666">
        <f t="shared" si="324"/>
        <v>0</v>
      </c>
      <c r="L102" s="666">
        <f t="shared" si="324"/>
        <v>0</v>
      </c>
      <c r="M102" s="666">
        <f t="shared" si="324"/>
        <v>0</v>
      </c>
      <c r="N102" s="667">
        <f t="shared" si="324"/>
        <v>0</v>
      </c>
      <c r="O102" s="665">
        <f t="shared" si="324"/>
        <v>0</v>
      </c>
      <c r="P102" s="666">
        <f t="shared" si="324"/>
        <v>0</v>
      </c>
      <c r="Q102" s="666">
        <f t="shared" si="324"/>
        <v>0</v>
      </c>
      <c r="R102" s="666">
        <f t="shared" si="324"/>
        <v>0</v>
      </c>
      <c r="S102" s="666">
        <f t="shared" si="324"/>
        <v>0</v>
      </c>
      <c r="T102" s="666">
        <f t="shared" si="324"/>
        <v>0</v>
      </c>
      <c r="U102" s="666">
        <f t="shared" si="324"/>
        <v>0</v>
      </c>
      <c r="V102" s="666">
        <f t="shared" si="324"/>
        <v>0</v>
      </c>
      <c r="W102" s="666">
        <f t="shared" si="324"/>
        <v>0</v>
      </c>
      <c r="X102" s="666">
        <f t="shared" si="324"/>
        <v>0</v>
      </c>
      <c r="Y102" s="666">
        <f t="shared" si="324"/>
        <v>0</v>
      </c>
      <c r="Z102" s="667">
        <f t="shared" si="324"/>
        <v>0</v>
      </c>
      <c r="AA102" s="665">
        <f t="shared" si="324"/>
        <v>0</v>
      </c>
      <c r="AB102" s="666">
        <f t="shared" si="324"/>
        <v>0</v>
      </c>
      <c r="AC102" s="666">
        <f t="shared" si="324"/>
        <v>0</v>
      </c>
      <c r="AD102" s="666">
        <f t="shared" si="324"/>
        <v>0</v>
      </c>
      <c r="AE102" s="666">
        <f t="shared" si="324"/>
        <v>0</v>
      </c>
      <c r="AF102" s="666">
        <f t="shared" si="324"/>
        <v>0</v>
      </c>
      <c r="AG102" s="666">
        <f t="shared" si="324"/>
        <v>0</v>
      </c>
      <c r="AH102" s="666">
        <f t="shared" si="324"/>
        <v>0</v>
      </c>
      <c r="AI102" s="666">
        <f t="shared" si="324"/>
        <v>0</v>
      </c>
      <c r="AJ102" s="666">
        <f t="shared" si="324"/>
        <v>0</v>
      </c>
      <c r="AK102" s="666">
        <f t="shared" si="324"/>
        <v>0</v>
      </c>
      <c r="AL102" s="667">
        <f t="shared" si="324"/>
        <v>0</v>
      </c>
    </row>
    <row r="103" spans="1:40" x14ac:dyDescent="0.25">
      <c r="A103" s="670"/>
      <c r="B103" s="671"/>
      <c r="C103" s="672"/>
      <c r="D103" s="673"/>
      <c r="E103" s="673"/>
      <c r="F103" s="673"/>
      <c r="G103" s="673"/>
      <c r="H103" s="673"/>
      <c r="I103" s="673"/>
      <c r="J103" s="673"/>
      <c r="K103" s="673"/>
      <c r="L103" s="673"/>
      <c r="M103" s="673"/>
      <c r="N103" s="674"/>
      <c r="O103" s="672"/>
      <c r="P103" s="673"/>
      <c r="Q103" s="673"/>
      <c r="R103" s="673"/>
      <c r="S103" s="673"/>
      <c r="T103" s="673"/>
      <c r="U103" s="673"/>
      <c r="V103" s="673"/>
      <c r="W103" s="673"/>
      <c r="X103" s="673"/>
      <c r="Y103" s="673"/>
      <c r="Z103" s="674"/>
      <c r="AA103" s="672"/>
      <c r="AB103" s="673"/>
      <c r="AC103" s="673"/>
      <c r="AD103" s="673"/>
      <c r="AE103" s="673"/>
      <c r="AF103" s="673"/>
      <c r="AG103" s="673"/>
      <c r="AH103" s="673"/>
      <c r="AI103" s="673"/>
      <c r="AJ103" s="673"/>
      <c r="AK103" s="673"/>
      <c r="AL103" s="674"/>
    </row>
    <row r="104" spans="1:40" ht="13" x14ac:dyDescent="0.3">
      <c r="A104" s="659" t="s">
        <v>354</v>
      </c>
      <c r="B104" s="659"/>
      <c r="C104" s="665"/>
      <c r="D104" s="666"/>
      <c r="E104" s="666"/>
      <c r="F104" s="666"/>
      <c r="G104" s="666"/>
      <c r="H104" s="666"/>
      <c r="I104" s="666"/>
      <c r="J104" s="666"/>
      <c r="K104" s="666"/>
      <c r="L104" s="666"/>
      <c r="M104" s="666"/>
      <c r="N104" s="667"/>
      <c r="O104" s="665"/>
      <c r="P104" s="666"/>
      <c r="Q104" s="666"/>
      <c r="R104" s="666"/>
      <c r="S104" s="666"/>
      <c r="T104" s="666"/>
      <c r="U104" s="666"/>
      <c r="V104" s="666"/>
      <c r="W104" s="666"/>
      <c r="X104" s="666"/>
      <c r="Y104" s="666"/>
      <c r="Z104" s="667"/>
      <c r="AA104" s="665"/>
      <c r="AB104" s="666"/>
      <c r="AC104" s="666"/>
      <c r="AD104" s="666"/>
      <c r="AE104" s="666"/>
      <c r="AF104" s="666"/>
      <c r="AG104" s="666"/>
      <c r="AH104" s="666"/>
      <c r="AI104" s="666"/>
      <c r="AJ104" s="666"/>
      <c r="AK104" s="666"/>
      <c r="AL104" s="667"/>
    </row>
    <row r="105" spans="1:40" x14ac:dyDescent="0.25">
      <c r="A105" s="663" t="s">
        <v>326</v>
      </c>
      <c r="B105" s="664"/>
      <c r="C105" s="665">
        <f>B105</f>
        <v>0</v>
      </c>
      <c r="D105" s="666">
        <f t="shared" ref="D105:N105" si="325">C105-C106</f>
        <v>0</v>
      </c>
      <c r="E105" s="666">
        <f t="shared" si="325"/>
        <v>0</v>
      </c>
      <c r="F105" s="666">
        <f t="shared" si="325"/>
        <v>0</v>
      </c>
      <c r="G105" s="666">
        <f t="shared" si="325"/>
        <v>0</v>
      </c>
      <c r="H105" s="666">
        <f t="shared" si="325"/>
        <v>0</v>
      </c>
      <c r="I105" s="666">
        <f t="shared" si="325"/>
        <v>0</v>
      </c>
      <c r="J105" s="666">
        <f t="shared" si="325"/>
        <v>0</v>
      </c>
      <c r="K105" s="666">
        <f t="shared" si="325"/>
        <v>0</v>
      </c>
      <c r="L105" s="666">
        <f t="shared" si="325"/>
        <v>0</v>
      </c>
      <c r="M105" s="666">
        <f t="shared" si="325"/>
        <v>0</v>
      </c>
      <c r="N105" s="667">
        <f t="shared" si="325"/>
        <v>0</v>
      </c>
      <c r="O105" s="665">
        <f t="shared" ref="O105" si="326">N105-N106</f>
        <v>0</v>
      </c>
      <c r="P105" s="666">
        <f t="shared" ref="P105" si="327">O105-O106</f>
        <v>0</v>
      </c>
      <c r="Q105" s="666">
        <f t="shared" ref="Q105" si="328">P105-P106</f>
        <v>0</v>
      </c>
      <c r="R105" s="666">
        <f t="shared" ref="R105" si="329">Q105-Q106</f>
        <v>0</v>
      </c>
      <c r="S105" s="666">
        <f t="shared" ref="S105" si="330">R105-R106</f>
        <v>0</v>
      </c>
      <c r="T105" s="666">
        <f t="shared" ref="T105" si="331">S105-S106</f>
        <v>0</v>
      </c>
      <c r="U105" s="666">
        <f t="shared" ref="U105" si="332">T105-T106</f>
        <v>0</v>
      </c>
      <c r="V105" s="666">
        <f t="shared" ref="V105" si="333">U105-U106</f>
        <v>0</v>
      </c>
      <c r="W105" s="666">
        <f t="shared" ref="W105" si="334">V105-V106</f>
        <v>0</v>
      </c>
      <c r="X105" s="666">
        <f t="shared" ref="X105" si="335">W105-W106</f>
        <v>0</v>
      </c>
      <c r="Y105" s="666">
        <f t="shared" ref="Y105" si="336">X105-X106</f>
        <v>0</v>
      </c>
      <c r="Z105" s="667">
        <f t="shared" ref="Z105" si="337">Y105-Y106</f>
        <v>0</v>
      </c>
      <c r="AA105" s="665">
        <f t="shared" ref="AA105" si="338">Z105-Z106</f>
        <v>0</v>
      </c>
      <c r="AB105" s="666">
        <f t="shared" ref="AB105" si="339">AA105-AA106</f>
        <v>0</v>
      </c>
      <c r="AC105" s="666">
        <f t="shared" ref="AC105" si="340">AB105-AB106</f>
        <v>0</v>
      </c>
      <c r="AD105" s="666">
        <f t="shared" ref="AD105" si="341">AC105-AC106</f>
        <v>0</v>
      </c>
      <c r="AE105" s="666">
        <f t="shared" ref="AE105" si="342">AD105-AD106</f>
        <v>0</v>
      </c>
      <c r="AF105" s="666">
        <f t="shared" ref="AF105" si="343">AE105-AE106</f>
        <v>0</v>
      </c>
      <c r="AG105" s="666">
        <f t="shared" ref="AG105" si="344">AF105-AF106</f>
        <v>0</v>
      </c>
      <c r="AH105" s="666">
        <f t="shared" ref="AH105" si="345">AG105-AG106</f>
        <v>0</v>
      </c>
      <c r="AI105" s="666">
        <f t="shared" ref="AI105" si="346">AH105-AH106</f>
        <v>0</v>
      </c>
      <c r="AJ105" s="666">
        <f t="shared" ref="AJ105" si="347">AI105-AI106</f>
        <v>0</v>
      </c>
      <c r="AK105" s="666">
        <f t="shared" ref="AK105" si="348">AJ105-AJ106</f>
        <v>0</v>
      </c>
      <c r="AL105" s="667">
        <f t="shared" ref="AL105" si="349">AK105-AK106</f>
        <v>0</v>
      </c>
    </row>
    <row r="106" spans="1:40" x14ac:dyDescent="0.25">
      <c r="A106" s="663" t="s">
        <v>347</v>
      </c>
      <c r="B106" s="668"/>
      <c r="C106" s="665">
        <f t="shared" ref="C106:AL106" si="350">$B106-C107</f>
        <v>0</v>
      </c>
      <c r="D106" s="666">
        <f t="shared" si="350"/>
        <v>0</v>
      </c>
      <c r="E106" s="666">
        <f t="shared" si="350"/>
        <v>0</v>
      </c>
      <c r="F106" s="666">
        <f t="shared" si="350"/>
        <v>0</v>
      </c>
      <c r="G106" s="666">
        <f t="shared" si="350"/>
        <v>0</v>
      </c>
      <c r="H106" s="666">
        <f t="shared" si="350"/>
        <v>0</v>
      </c>
      <c r="I106" s="666">
        <f t="shared" si="350"/>
        <v>0</v>
      </c>
      <c r="J106" s="666">
        <f t="shared" si="350"/>
        <v>0</v>
      </c>
      <c r="K106" s="666">
        <f t="shared" si="350"/>
        <v>0</v>
      </c>
      <c r="L106" s="666">
        <f t="shared" si="350"/>
        <v>0</v>
      </c>
      <c r="M106" s="666">
        <f t="shared" si="350"/>
        <v>0</v>
      </c>
      <c r="N106" s="667">
        <f t="shared" si="350"/>
        <v>0</v>
      </c>
      <c r="O106" s="665">
        <f t="shared" si="350"/>
        <v>0</v>
      </c>
      <c r="P106" s="666">
        <f t="shared" si="350"/>
        <v>0</v>
      </c>
      <c r="Q106" s="666">
        <f t="shared" si="350"/>
        <v>0</v>
      </c>
      <c r="R106" s="666">
        <f t="shared" si="350"/>
        <v>0</v>
      </c>
      <c r="S106" s="666">
        <f t="shared" si="350"/>
        <v>0</v>
      </c>
      <c r="T106" s="666">
        <f t="shared" si="350"/>
        <v>0</v>
      </c>
      <c r="U106" s="666">
        <f t="shared" si="350"/>
        <v>0</v>
      </c>
      <c r="V106" s="666">
        <f t="shared" si="350"/>
        <v>0</v>
      </c>
      <c r="W106" s="666">
        <f t="shared" si="350"/>
        <v>0</v>
      </c>
      <c r="X106" s="666">
        <f t="shared" si="350"/>
        <v>0</v>
      </c>
      <c r="Y106" s="666">
        <f t="shared" si="350"/>
        <v>0</v>
      </c>
      <c r="Z106" s="667">
        <f t="shared" si="350"/>
        <v>0</v>
      </c>
      <c r="AA106" s="665">
        <f t="shared" si="350"/>
        <v>0</v>
      </c>
      <c r="AB106" s="666">
        <f t="shared" si="350"/>
        <v>0</v>
      </c>
      <c r="AC106" s="666">
        <f t="shared" si="350"/>
        <v>0</v>
      </c>
      <c r="AD106" s="666">
        <f t="shared" si="350"/>
        <v>0</v>
      </c>
      <c r="AE106" s="666">
        <f t="shared" si="350"/>
        <v>0</v>
      </c>
      <c r="AF106" s="666">
        <f t="shared" si="350"/>
        <v>0</v>
      </c>
      <c r="AG106" s="666">
        <f t="shared" si="350"/>
        <v>0</v>
      </c>
      <c r="AH106" s="666">
        <f t="shared" si="350"/>
        <v>0</v>
      </c>
      <c r="AI106" s="666">
        <f t="shared" si="350"/>
        <v>0</v>
      </c>
      <c r="AJ106" s="666">
        <f t="shared" si="350"/>
        <v>0</v>
      </c>
      <c r="AK106" s="666">
        <f t="shared" si="350"/>
        <v>0</v>
      </c>
      <c r="AL106" s="667">
        <f t="shared" si="350"/>
        <v>0</v>
      </c>
    </row>
    <row r="107" spans="1:40" x14ac:dyDescent="0.25">
      <c r="A107" s="663" t="s">
        <v>348</v>
      </c>
      <c r="B107" s="669"/>
      <c r="C107" s="665">
        <f t="shared" ref="C107:AL107" si="351">C105*$B107/12</f>
        <v>0</v>
      </c>
      <c r="D107" s="666">
        <f t="shared" si="351"/>
        <v>0</v>
      </c>
      <c r="E107" s="666">
        <f t="shared" si="351"/>
        <v>0</v>
      </c>
      <c r="F107" s="666">
        <f t="shared" si="351"/>
        <v>0</v>
      </c>
      <c r="G107" s="666">
        <f t="shared" si="351"/>
        <v>0</v>
      </c>
      <c r="H107" s="666">
        <f t="shared" si="351"/>
        <v>0</v>
      </c>
      <c r="I107" s="666">
        <f t="shared" si="351"/>
        <v>0</v>
      </c>
      <c r="J107" s="666">
        <f t="shared" si="351"/>
        <v>0</v>
      </c>
      <c r="K107" s="666">
        <f t="shared" si="351"/>
        <v>0</v>
      </c>
      <c r="L107" s="666">
        <f t="shared" si="351"/>
        <v>0</v>
      </c>
      <c r="M107" s="666">
        <f t="shared" si="351"/>
        <v>0</v>
      </c>
      <c r="N107" s="667">
        <f t="shared" si="351"/>
        <v>0</v>
      </c>
      <c r="O107" s="665">
        <f t="shared" si="351"/>
        <v>0</v>
      </c>
      <c r="P107" s="666">
        <f t="shared" si="351"/>
        <v>0</v>
      </c>
      <c r="Q107" s="666">
        <f t="shared" si="351"/>
        <v>0</v>
      </c>
      <c r="R107" s="666">
        <f t="shared" si="351"/>
        <v>0</v>
      </c>
      <c r="S107" s="666">
        <f t="shared" si="351"/>
        <v>0</v>
      </c>
      <c r="T107" s="666">
        <f t="shared" si="351"/>
        <v>0</v>
      </c>
      <c r="U107" s="666">
        <f t="shared" si="351"/>
        <v>0</v>
      </c>
      <c r="V107" s="666">
        <f t="shared" si="351"/>
        <v>0</v>
      </c>
      <c r="W107" s="666">
        <f t="shared" si="351"/>
        <v>0</v>
      </c>
      <c r="X107" s="666">
        <f t="shared" si="351"/>
        <v>0</v>
      </c>
      <c r="Y107" s="666">
        <f t="shared" si="351"/>
        <v>0</v>
      </c>
      <c r="Z107" s="667">
        <f t="shared" si="351"/>
        <v>0</v>
      </c>
      <c r="AA107" s="665">
        <f t="shared" si="351"/>
        <v>0</v>
      </c>
      <c r="AB107" s="666">
        <f t="shared" si="351"/>
        <v>0</v>
      </c>
      <c r="AC107" s="666">
        <f t="shared" si="351"/>
        <v>0</v>
      </c>
      <c r="AD107" s="666">
        <f t="shared" si="351"/>
        <v>0</v>
      </c>
      <c r="AE107" s="666">
        <f t="shared" si="351"/>
        <v>0</v>
      </c>
      <c r="AF107" s="666">
        <f t="shared" si="351"/>
        <v>0</v>
      </c>
      <c r="AG107" s="666">
        <f t="shared" si="351"/>
        <v>0</v>
      </c>
      <c r="AH107" s="666">
        <f t="shared" si="351"/>
        <v>0</v>
      </c>
      <c r="AI107" s="666">
        <f t="shared" si="351"/>
        <v>0</v>
      </c>
      <c r="AJ107" s="666">
        <f t="shared" si="351"/>
        <v>0</v>
      </c>
      <c r="AK107" s="666">
        <f t="shared" si="351"/>
        <v>0</v>
      </c>
      <c r="AL107" s="667">
        <f t="shared" si="351"/>
        <v>0</v>
      </c>
    </row>
    <row r="108" spans="1:40" ht="13" thickBot="1" x14ac:dyDescent="0.3">
      <c r="A108" s="670"/>
      <c r="B108" s="671"/>
      <c r="C108" s="672"/>
      <c r="D108" s="673"/>
      <c r="E108" s="673"/>
      <c r="F108" s="673"/>
      <c r="G108" s="673"/>
      <c r="H108" s="673"/>
      <c r="I108" s="673"/>
      <c r="J108" s="673"/>
      <c r="K108" s="673"/>
      <c r="L108" s="673"/>
      <c r="M108" s="673"/>
      <c r="N108" s="674"/>
      <c r="O108" s="672"/>
      <c r="P108" s="673"/>
      <c r="Q108" s="673"/>
      <c r="R108" s="673"/>
      <c r="S108" s="673"/>
      <c r="T108" s="673"/>
      <c r="U108" s="673"/>
      <c r="V108" s="673"/>
      <c r="W108" s="673"/>
      <c r="X108" s="673"/>
      <c r="Y108" s="673"/>
      <c r="Z108" s="674"/>
      <c r="AA108" s="672"/>
      <c r="AB108" s="673"/>
      <c r="AC108" s="673"/>
      <c r="AD108" s="673"/>
      <c r="AE108" s="673"/>
      <c r="AF108" s="673"/>
      <c r="AG108" s="673"/>
      <c r="AH108" s="673"/>
      <c r="AI108" s="673"/>
      <c r="AJ108" s="673"/>
      <c r="AK108" s="673"/>
      <c r="AL108" s="674"/>
    </row>
    <row r="109" spans="1:40" ht="13" x14ac:dyDescent="0.3">
      <c r="A109" s="675" t="s">
        <v>329</v>
      </c>
      <c r="B109" s="676" t="s">
        <v>355</v>
      </c>
      <c r="C109" s="677">
        <f t="shared" ref="C109:AL109" si="352">(C72+C77+C82+C87+C92+C97+C102+C107)</f>
        <v>41.666666666666664</v>
      </c>
      <c r="D109" s="677">
        <f t="shared" si="352"/>
        <v>37.673611111111107</v>
      </c>
      <c r="E109" s="677">
        <f t="shared" si="352"/>
        <v>33.663917824074076</v>
      </c>
      <c r="F109" s="677">
        <f t="shared" si="352"/>
        <v>29.637517481674383</v>
      </c>
      <c r="G109" s="677">
        <f t="shared" si="352"/>
        <v>25.594340471181358</v>
      </c>
      <c r="H109" s="677">
        <f t="shared" si="352"/>
        <v>21.534316889811279</v>
      </c>
      <c r="I109" s="677">
        <f t="shared" si="352"/>
        <v>17.45737654351883</v>
      </c>
      <c r="J109" s="677">
        <f t="shared" si="352"/>
        <v>13.363448945783489</v>
      </c>
      <c r="K109" s="677">
        <f t="shared" si="352"/>
        <v>9.2524633163909211</v>
      </c>
      <c r="L109" s="677">
        <f t="shared" si="352"/>
        <v>5.1243485802092161</v>
      </c>
      <c r="M109" s="677">
        <f t="shared" si="352"/>
        <v>0.97903336596008816</v>
      </c>
      <c r="N109" s="677">
        <f t="shared" si="352"/>
        <v>0</v>
      </c>
      <c r="O109" s="677">
        <f t="shared" si="352"/>
        <v>0</v>
      </c>
      <c r="P109" s="677">
        <f t="shared" si="352"/>
        <v>0</v>
      </c>
      <c r="Q109" s="677">
        <f t="shared" si="352"/>
        <v>0</v>
      </c>
      <c r="R109" s="677">
        <f t="shared" si="352"/>
        <v>0</v>
      </c>
      <c r="S109" s="677">
        <f t="shared" si="352"/>
        <v>0</v>
      </c>
      <c r="T109" s="677">
        <f t="shared" si="352"/>
        <v>0</v>
      </c>
      <c r="U109" s="677">
        <f t="shared" si="352"/>
        <v>0</v>
      </c>
      <c r="V109" s="677">
        <f t="shared" si="352"/>
        <v>0</v>
      </c>
      <c r="W109" s="677">
        <f t="shared" si="352"/>
        <v>0</v>
      </c>
      <c r="X109" s="677">
        <f t="shared" si="352"/>
        <v>0</v>
      </c>
      <c r="Y109" s="677">
        <f t="shared" si="352"/>
        <v>0</v>
      </c>
      <c r="Z109" s="677">
        <f t="shared" si="352"/>
        <v>0</v>
      </c>
      <c r="AA109" s="677">
        <f t="shared" si="352"/>
        <v>0</v>
      </c>
      <c r="AB109" s="677">
        <f t="shared" si="352"/>
        <v>0</v>
      </c>
      <c r="AC109" s="677">
        <f t="shared" si="352"/>
        <v>0</v>
      </c>
      <c r="AD109" s="677">
        <f t="shared" si="352"/>
        <v>0</v>
      </c>
      <c r="AE109" s="677">
        <f t="shared" si="352"/>
        <v>0</v>
      </c>
      <c r="AF109" s="677">
        <f t="shared" si="352"/>
        <v>0</v>
      </c>
      <c r="AG109" s="677">
        <f t="shared" si="352"/>
        <v>0</v>
      </c>
      <c r="AH109" s="677">
        <f t="shared" si="352"/>
        <v>0</v>
      </c>
      <c r="AI109" s="677">
        <f t="shared" si="352"/>
        <v>0</v>
      </c>
      <c r="AJ109" s="677">
        <f t="shared" si="352"/>
        <v>0</v>
      </c>
      <c r="AK109" s="677">
        <f t="shared" si="352"/>
        <v>0</v>
      </c>
      <c r="AL109" s="677">
        <f t="shared" si="352"/>
        <v>0</v>
      </c>
    </row>
    <row r="110" spans="1:40" ht="13.5" thickBot="1" x14ac:dyDescent="0.35">
      <c r="A110" s="678" t="s">
        <v>327</v>
      </c>
      <c r="B110" s="679">
        <f t="shared" ref="B110:AG110" si="353">B71+B76+B81+B86+B91+B96+B101+B106</f>
        <v>1000</v>
      </c>
      <c r="C110" s="680">
        <f t="shared" si="353"/>
        <v>958.33333333333337</v>
      </c>
      <c r="D110" s="680">
        <f t="shared" si="353"/>
        <v>962.32638888888891</v>
      </c>
      <c r="E110" s="680">
        <f t="shared" si="353"/>
        <v>966.33608217592587</v>
      </c>
      <c r="F110" s="680">
        <f t="shared" si="353"/>
        <v>970.36248251832558</v>
      </c>
      <c r="G110" s="680">
        <f t="shared" si="353"/>
        <v>974.40565952881866</v>
      </c>
      <c r="H110" s="680">
        <f t="shared" si="353"/>
        <v>978.46568311018871</v>
      </c>
      <c r="I110" s="680">
        <f t="shared" si="353"/>
        <v>982.54262345648112</v>
      </c>
      <c r="J110" s="680">
        <f t="shared" si="353"/>
        <v>986.63655105421651</v>
      </c>
      <c r="K110" s="680">
        <f t="shared" si="353"/>
        <v>990.74753668360904</v>
      </c>
      <c r="L110" s="680">
        <f t="shared" si="353"/>
        <v>994.87565141979076</v>
      </c>
      <c r="M110" s="680">
        <f t="shared" si="353"/>
        <v>234.97</v>
      </c>
      <c r="N110" s="680">
        <f t="shared" si="353"/>
        <v>0</v>
      </c>
      <c r="O110" s="680">
        <f t="shared" si="353"/>
        <v>0</v>
      </c>
      <c r="P110" s="680">
        <f t="shared" si="353"/>
        <v>0</v>
      </c>
      <c r="Q110" s="680">
        <f t="shared" si="353"/>
        <v>0</v>
      </c>
      <c r="R110" s="680">
        <f t="shared" si="353"/>
        <v>0</v>
      </c>
      <c r="S110" s="680">
        <f t="shared" si="353"/>
        <v>0</v>
      </c>
      <c r="T110" s="680">
        <f t="shared" si="353"/>
        <v>0</v>
      </c>
      <c r="U110" s="680">
        <f t="shared" si="353"/>
        <v>0</v>
      </c>
      <c r="V110" s="680">
        <f t="shared" si="353"/>
        <v>0</v>
      </c>
      <c r="W110" s="680">
        <f t="shared" si="353"/>
        <v>0</v>
      </c>
      <c r="X110" s="680">
        <f t="shared" si="353"/>
        <v>0</v>
      </c>
      <c r="Y110" s="680">
        <f t="shared" si="353"/>
        <v>0</v>
      </c>
      <c r="Z110" s="680">
        <f t="shared" si="353"/>
        <v>0</v>
      </c>
      <c r="AA110" s="680">
        <f t="shared" si="353"/>
        <v>0</v>
      </c>
      <c r="AB110" s="680">
        <f t="shared" si="353"/>
        <v>0</v>
      </c>
      <c r="AC110" s="680">
        <f t="shared" si="353"/>
        <v>0</v>
      </c>
      <c r="AD110" s="680">
        <f t="shared" si="353"/>
        <v>0</v>
      </c>
      <c r="AE110" s="680">
        <f t="shared" si="353"/>
        <v>0</v>
      </c>
      <c r="AF110" s="680">
        <f t="shared" si="353"/>
        <v>0</v>
      </c>
      <c r="AG110" s="680">
        <f t="shared" si="353"/>
        <v>0</v>
      </c>
      <c r="AH110" s="680">
        <f t="shared" ref="AH110:AL110" si="354">AH71+AH76+AH81+AH86+AH91+AH96+AH101+AH106</f>
        <v>0</v>
      </c>
      <c r="AI110" s="680">
        <f t="shared" si="354"/>
        <v>0</v>
      </c>
      <c r="AJ110" s="680">
        <f t="shared" si="354"/>
        <v>0</v>
      </c>
      <c r="AK110" s="680">
        <f t="shared" si="354"/>
        <v>0</v>
      </c>
      <c r="AL110" s="680">
        <f t="shared" si="354"/>
        <v>0</v>
      </c>
    </row>
    <row r="111" spans="1:40" x14ac:dyDescent="0.25">
      <c r="A111" s="681" t="s">
        <v>356</v>
      </c>
      <c r="B111" s="681" t="s">
        <v>357</v>
      </c>
      <c r="C111" s="648">
        <f t="shared" ref="C111:AL111" si="355">C110+C109</f>
        <v>1000</v>
      </c>
      <c r="D111" s="648">
        <f t="shared" si="355"/>
        <v>1000</v>
      </c>
      <c r="E111" s="648">
        <f t="shared" si="355"/>
        <v>1000</v>
      </c>
      <c r="F111" s="648">
        <f t="shared" si="355"/>
        <v>1000</v>
      </c>
      <c r="G111" s="648">
        <f t="shared" si="355"/>
        <v>1000</v>
      </c>
      <c r="H111" s="648">
        <f t="shared" si="355"/>
        <v>1000</v>
      </c>
      <c r="I111" s="648">
        <f t="shared" si="355"/>
        <v>1000</v>
      </c>
      <c r="J111" s="648">
        <f t="shared" si="355"/>
        <v>1000</v>
      </c>
      <c r="K111" s="648">
        <f t="shared" si="355"/>
        <v>1000</v>
      </c>
      <c r="L111" s="648">
        <f t="shared" si="355"/>
        <v>1000</v>
      </c>
      <c r="M111" s="648">
        <f t="shared" si="355"/>
        <v>235.94903336596008</v>
      </c>
      <c r="N111" s="648">
        <f t="shared" si="355"/>
        <v>0</v>
      </c>
      <c r="O111" s="648">
        <f t="shared" si="355"/>
        <v>0</v>
      </c>
      <c r="P111" s="648">
        <f t="shared" si="355"/>
        <v>0</v>
      </c>
      <c r="Q111" s="648">
        <f t="shared" si="355"/>
        <v>0</v>
      </c>
      <c r="R111" s="648">
        <f t="shared" si="355"/>
        <v>0</v>
      </c>
      <c r="S111" s="648">
        <f t="shared" si="355"/>
        <v>0</v>
      </c>
      <c r="T111" s="648">
        <f t="shared" si="355"/>
        <v>0</v>
      </c>
      <c r="U111" s="648">
        <f t="shared" si="355"/>
        <v>0</v>
      </c>
      <c r="V111" s="648">
        <f t="shared" si="355"/>
        <v>0</v>
      </c>
      <c r="W111" s="648">
        <f t="shared" si="355"/>
        <v>0</v>
      </c>
      <c r="X111" s="648">
        <f t="shared" si="355"/>
        <v>0</v>
      </c>
      <c r="Y111" s="648">
        <f t="shared" si="355"/>
        <v>0</v>
      </c>
      <c r="Z111" s="648">
        <f t="shared" si="355"/>
        <v>0</v>
      </c>
      <c r="AA111" s="648">
        <f t="shared" si="355"/>
        <v>0</v>
      </c>
      <c r="AB111" s="648">
        <f t="shared" si="355"/>
        <v>0</v>
      </c>
      <c r="AC111" s="648">
        <f t="shared" si="355"/>
        <v>0</v>
      </c>
      <c r="AD111" s="648">
        <f t="shared" si="355"/>
        <v>0</v>
      </c>
      <c r="AE111" s="648">
        <f t="shared" si="355"/>
        <v>0</v>
      </c>
      <c r="AF111" s="648">
        <f t="shared" si="355"/>
        <v>0</v>
      </c>
      <c r="AG111" s="648">
        <f t="shared" si="355"/>
        <v>0</v>
      </c>
      <c r="AH111" s="648">
        <f t="shared" si="355"/>
        <v>0</v>
      </c>
      <c r="AI111" s="648">
        <f t="shared" si="355"/>
        <v>0</v>
      </c>
      <c r="AJ111" s="648">
        <f t="shared" si="355"/>
        <v>0</v>
      </c>
      <c r="AK111" s="648">
        <f t="shared" si="355"/>
        <v>0</v>
      </c>
      <c r="AL111" s="648">
        <f t="shared" si="355"/>
        <v>0</v>
      </c>
    </row>
    <row r="112" spans="1:40" x14ac:dyDescent="0.25">
      <c r="B112" s="303"/>
      <c r="C112" s="303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69"/>
      <c r="AE112" s="69"/>
      <c r="AF112" s="69"/>
      <c r="AG112" s="69"/>
      <c r="AH112" s="69"/>
      <c r="AI112" s="69"/>
      <c r="AJ112" s="69"/>
      <c r="AK112" s="69"/>
      <c r="AL112" s="69"/>
      <c r="AM112" s="69"/>
      <c r="AN112" s="69"/>
    </row>
    <row r="113" spans="1:40" x14ac:dyDescent="0.25">
      <c r="B113" s="303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69"/>
      <c r="AE113" s="69"/>
      <c r="AF113" s="69"/>
      <c r="AG113" s="69"/>
      <c r="AH113" s="69"/>
      <c r="AI113" s="69"/>
      <c r="AJ113" s="69"/>
      <c r="AK113" s="69"/>
      <c r="AL113" s="69"/>
      <c r="AM113" s="69"/>
      <c r="AN113" s="69"/>
    </row>
    <row r="115" spans="1:40" ht="13" x14ac:dyDescent="0.3">
      <c r="L115" s="15"/>
    </row>
    <row r="116" spans="1:40" ht="13.5" thickBot="1" x14ac:dyDescent="0.35">
      <c r="L116" s="15"/>
    </row>
    <row r="117" spans="1:40" s="619" customFormat="1" ht="13.5" thickBot="1" x14ac:dyDescent="0.3">
      <c r="A117" s="912"/>
      <c r="B117" s="913"/>
      <c r="C117" s="917" t="s">
        <v>290</v>
      </c>
      <c r="D117" s="915" t="s">
        <v>291</v>
      </c>
      <c r="E117" s="917" t="s">
        <v>292</v>
      </c>
      <c r="F117" s="915" t="s">
        <v>293</v>
      </c>
      <c r="G117" s="917" t="s">
        <v>294</v>
      </c>
      <c r="H117" s="915" t="s">
        <v>295</v>
      </c>
      <c r="I117" s="917" t="s">
        <v>296</v>
      </c>
      <c r="J117" s="915" t="s">
        <v>297</v>
      </c>
      <c r="K117" s="917" t="s">
        <v>298</v>
      </c>
      <c r="L117" s="915" t="s">
        <v>299</v>
      </c>
      <c r="M117" s="917" t="s">
        <v>300</v>
      </c>
      <c r="N117" s="922" t="s">
        <v>301</v>
      </c>
      <c r="O117" s="917" t="s">
        <v>302</v>
      </c>
      <c r="P117" s="915" t="s">
        <v>303</v>
      </c>
      <c r="Q117" s="917" t="s">
        <v>304</v>
      </c>
      <c r="R117" s="915" t="s">
        <v>305</v>
      </c>
      <c r="S117" s="917" t="s">
        <v>306</v>
      </c>
      <c r="T117" s="915" t="s">
        <v>307</v>
      </c>
      <c r="U117" s="917" t="s">
        <v>308</v>
      </c>
      <c r="V117" s="915" t="s">
        <v>309</v>
      </c>
      <c r="W117" s="917" t="s">
        <v>310</v>
      </c>
      <c r="X117" s="915" t="s">
        <v>311</v>
      </c>
      <c r="Y117" s="917" t="s">
        <v>312</v>
      </c>
      <c r="Z117" s="916" t="s">
        <v>313</v>
      </c>
      <c r="AA117" s="917" t="s">
        <v>314</v>
      </c>
      <c r="AB117" s="915" t="s">
        <v>315</v>
      </c>
      <c r="AC117" s="917" t="s">
        <v>316</v>
      </c>
      <c r="AD117" s="915" t="s">
        <v>317</v>
      </c>
      <c r="AE117" s="917" t="s">
        <v>318</v>
      </c>
      <c r="AF117" s="915" t="s">
        <v>319</v>
      </c>
      <c r="AG117" s="917" t="s">
        <v>320</v>
      </c>
      <c r="AH117" s="915" t="s">
        <v>321</v>
      </c>
      <c r="AI117" s="917" t="s">
        <v>322</v>
      </c>
      <c r="AJ117" s="915" t="s">
        <v>323</v>
      </c>
      <c r="AK117" s="917" t="s">
        <v>324</v>
      </c>
      <c r="AL117" s="916" t="s">
        <v>325</v>
      </c>
    </row>
    <row r="118" spans="1:40" x14ac:dyDescent="0.25">
      <c r="A118" s="943"/>
      <c r="B118" s="682"/>
      <c r="C118" s="683"/>
      <c r="D118" s="404"/>
      <c r="E118" s="404"/>
      <c r="F118" s="404"/>
      <c r="G118" s="404"/>
      <c r="H118" s="404"/>
      <c r="I118" s="404"/>
      <c r="J118" s="404"/>
      <c r="K118" s="404"/>
      <c r="L118" s="404"/>
      <c r="M118" s="404"/>
      <c r="N118" s="684"/>
      <c r="O118" s="685"/>
      <c r="P118" s="404"/>
      <c r="Q118" s="404"/>
      <c r="R118" s="404"/>
      <c r="S118" s="404"/>
      <c r="T118" s="404"/>
      <c r="U118" s="404"/>
      <c r="V118" s="404"/>
      <c r="W118" s="404"/>
      <c r="X118" s="404"/>
      <c r="Y118" s="404"/>
      <c r="Z118" s="684"/>
      <c r="AA118" s="685"/>
      <c r="AB118" s="404"/>
      <c r="AC118" s="404"/>
      <c r="AD118" s="404"/>
      <c r="AE118" s="404"/>
      <c r="AF118" s="404"/>
      <c r="AG118" s="404"/>
      <c r="AH118" s="404"/>
      <c r="AI118" s="404"/>
      <c r="AJ118" s="404"/>
      <c r="AK118" s="404"/>
      <c r="AL118" s="684"/>
    </row>
    <row r="119" spans="1:40" x14ac:dyDescent="0.25">
      <c r="A119" s="404" t="s">
        <v>326</v>
      </c>
      <c r="B119" s="684"/>
      <c r="C119" s="951">
        <f>B119</f>
        <v>0</v>
      </c>
      <c r="D119" s="952">
        <f t="shared" ref="D119:N119" si="356">C119-C120</f>
        <v>0</v>
      </c>
      <c r="E119" s="952">
        <f t="shared" si="356"/>
        <v>0</v>
      </c>
      <c r="F119" s="952">
        <f t="shared" si="356"/>
        <v>0</v>
      </c>
      <c r="G119" s="952">
        <f t="shared" si="356"/>
        <v>0</v>
      </c>
      <c r="H119" s="952">
        <f t="shared" si="356"/>
        <v>0</v>
      </c>
      <c r="I119" s="952">
        <f t="shared" si="356"/>
        <v>0</v>
      </c>
      <c r="J119" s="952">
        <f t="shared" si="356"/>
        <v>0</v>
      </c>
      <c r="K119" s="952">
        <f t="shared" si="356"/>
        <v>0</v>
      </c>
      <c r="L119" s="952">
        <f t="shared" si="356"/>
        <v>0</v>
      </c>
      <c r="M119" s="952">
        <f t="shared" si="356"/>
        <v>0</v>
      </c>
      <c r="N119" s="953">
        <f t="shared" si="356"/>
        <v>0</v>
      </c>
      <c r="O119" s="951">
        <f>N119</f>
        <v>0</v>
      </c>
      <c r="P119" s="952">
        <f t="shared" ref="P119:Z119" si="357">O119-O120</f>
        <v>0</v>
      </c>
      <c r="Q119" s="952">
        <f t="shared" si="357"/>
        <v>0</v>
      </c>
      <c r="R119" s="952">
        <f t="shared" si="357"/>
        <v>0</v>
      </c>
      <c r="S119" s="952">
        <f t="shared" si="357"/>
        <v>0</v>
      </c>
      <c r="T119" s="952">
        <f t="shared" si="357"/>
        <v>0</v>
      </c>
      <c r="U119" s="952">
        <f t="shared" si="357"/>
        <v>0</v>
      </c>
      <c r="V119" s="952">
        <f t="shared" si="357"/>
        <v>0</v>
      </c>
      <c r="W119" s="952">
        <f t="shared" si="357"/>
        <v>0</v>
      </c>
      <c r="X119" s="952">
        <f t="shared" si="357"/>
        <v>0</v>
      </c>
      <c r="Y119" s="952">
        <f t="shared" si="357"/>
        <v>0</v>
      </c>
      <c r="Z119" s="953">
        <f t="shared" si="357"/>
        <v>0</v>
      </c>
      <c r="AA119" s="951">
        <f>Z119</f>
        <v>0</v>
      </c>
      <c r="AB119" s="952">
        <f t="shared" ref="AB119:AL119" si="358">AA119-AA120</f>
        <v>0</v>
      </c>
      <c r="AC119" s="952">
        <f t="shared" si="358"/>
        <v>0</v>
      </c>
      <c r="AD119" s="952">
        <f t="shared" si="358"/>
        <v>0</v>
      </c>
      <c r="AE119" s="952">
        <f t="shared" si="358"/>
        <v>0</v>
      </c>
      <c r="AF119" s="952">
        <f t="shared" si="358"/>
        <v>0</v>
      </c>
      <c r="AG119" s="952">
        <f t="shared" si="358"/>
        <v>0</v>
      </c>
      <c r="AH119" s="952">
        <f t="shared" si="358"/>
        <v>0</v>
      </c>
      <c r="AI119" s="952">
        <f t="shared" si="358"/>
        <v>0</v>
      </c>
      <c r="AJ119" s="952">
        <f t="shared" si="358"/>
        <v>0</v>
      </c>
      <c r="AK119" s="952">
        <f t="shared" si="358"/>
        <v>0</v>
      </c>
      <c r="AL119" s="953">
        <f t="shared" si="358"/>
        <v>0</v>
      </c>
    </row>
    <row r="120" spans="1:40" x14ac:dyDescent="0.25">
      <c r="A120" s="404" t="s">
        <v>347</v>
      </c>
      <c r="B120" s="684"/>
      <c r="C120" s="951">
        <f t="shared" ref="C120:AL120" si="359">$B120-C121</f>
        <v>0</v>
      </c>
      <c r="D120" s="952">
        <f t="shared" si="359"/>
        <v>0</v>
      </c>
      <c r="E120" s="952">
        <f t="shared" si="359"/>
        <v>0</v>
      </c>
      <c r="F120" s="952">
        <f t="shared" si="359"/>
        <v>0</v>
      </c>
      <c r="G120" s="952">
        <f t="shared" si="359"/>
        <v>0</v>
      </c>
      <c r="H120" s="952">
        <f t="shared" si="359"/>
        <v>0</v>
      </c>
      <c r="I120" s="952">
        <f t="shared" si="359"/>
        <v>0</v>
      </c>
      <c r="J120" s="952">
        <f t="shared" si="359"/>
        <v>0</v>
      </c>
      <c r="K120" s="952">
        <f t="shared" si="359"/>
        <v>0</v>
      </c>
      <c r="L120" s="952">
        <f t="shared" si="359"/>
        <v>0</v>
      </c>
      <c r="M120" s="952">
        <f t="shared" si="359"/>
        <v>0</v>
      </c>
      <c r="N120" s="952">
        <f t="shared" si="359"/>
        <v>0</v>
      </c>
      <c r="O120" s="951">
        <f t="shared" si="359"/>
        <v>0</v>
      </c>
      <c r="P120" s="952">
        <f t="shared" si="359"/>
        <v>0</v>
      </c>
      <c r="Q120" s="952">
        <f t="shared" si="359"/>
        <v>0</v>
      </c>
      <c r="R120" s="952">
        <f t="shared" si="359"/>
        <v>0</v>
      </c>
      <c r="S120" s="952">
        <f t="shared" si="359"/>
        <v>0</v>
      </c>
      <c r="T120" s="952">
        <f t="shared" si="359"/>
        <v>0</v>
      </c>
      <c r="U120" s="952">
        <f t="shared" si="359"/>
        <v>0</v>
      </c>
      <c r="V120" s="952">
        <f t="shared" si="359"/>
        <v>0</v>
      </c>
      <c r="W120" s="952">
        <f t="shared" si="359"/>
        <v>0</v>
      </c>
      <c r="X120" s="952">
        <f t="shared" si="359"/>
        <v>0</v>
      </c>
      <c r="Y120" s="952">
        <f t="shared" si="359"/>
        <v>0</v>
      </c>
      <c r="Z120" s="952">
        <f t="shared" si="359"/>
        <v>0</v>
      </c>
      <c r="AA120" s="951">
        <f t="shared" si="359"/>
        <v>0</v>
      </c>
      <c r="AB120" s="952">
        <f t="shared" si="359"/>
        <v>0</v>
      </c>
      <c r="AC120" s="952">
        <f t="shared" si="359"/>
        <v>0</v>
      </c>
      <c r="AD120" s="952">
        <f t="shared" si="359"/>
        <v>0</v>
      </c>
      <c r="AE120" s="952">
        <f t="shared" si="359"/>
        <v>0</v>
      </c>
      <c r="AF120" s="952">
        <f t="shared" si="359"/>
        <v>0</v>
      </c>
      <c r="AG120" s="952">
        <f t="shared" si="359"/>
        <v>0</v>
      </c>
      <c r="AH120" s="952">
        <f t="shared" si="359"/>
        <v>0</v>
      </c>
      <c r="AI120" s="952">
        <f t="shared" si="359"/>
        <v>0</v>
      </c>
      <c r="AJ120" s="952">
        <f t="shared" si="359"/>
        <v>0</v>
      </c>
      <c r="AK120" s="952">
        <f t="shared" si="359"/>
        <v>0</v>
      </c>
      <c r="AL120" s="952">
        <f t="shared" si="359"/>
        <v>0</v>
      </c>
    </row>
    <row r="121" spans="1:40" x14ac:dyDescent="0.25">
      <c r="A121" s="98" t="s">
        <v>328</v>
      </c>
      <c r="B121" s="686"/>
      <c r="C121" s="951">
        <f t="shared" ref="C121:AL121" si="360">C119*$B121/12</f>
        <v>0</v>
      </c>
      <c r="D121" s="952">
        <f t="shared" si="360"/>
        <v>0</v>
      </c>
      <c r="E121" s="952">
        <f t="shared" si="360"/>
        <v>0</v>
      </c>
      <c r="F121" s="952">
        <f t="shared" si="360"/>
        <v>0</v>
      </c>
      <c r="G121" s="952">
        <f t="shared" si="360"/>
        <v>0</v>
      </c>
      <c r="H121" s="952">
        <f t="shared" si="360"/>
        <v>0</v>
      </c>
      <c r="I121" s="952">
        <f t="shared" si="360"/>
        <v>0</v>
      </c>
      <c r="J121" s="952">
        <f t="shared" si="360"/>
        <v>0</v>
      </c>
      <c r="K121" s="952">
        <f t="shared" si="360"/>
        <v>0</v>
      </c>
      <c r="L121" s="952">
        <f t="shared" si="360"/>
        <v>0</v>
      </c>
      <c r="M121" s="952">
        <f t="shared" si="360"/>
        <v>0</v>
      </c>
      <c r="N121" s="953">
        <f t="shared" si="360"/>
        <v>0</v>
      </c>
      <c r="O121" s="951">
        <f t="shared" si="360"/>
        <v>0</v>
      </c>
      <c r="P121" s="952">
        <f t="shared" si="360"/>
        <v>0</v>
      </c>
      <c r="Q121" s="952">
        <f t="shared" si="360"/>
        <v>0</v>
      </c>
      <c r="R121" s="952">
        <f t="shared" si="360"/>
        <v>0</v>
      </c>
      <c r="S121" s="952">
        <f t="shared" si="360"/>
        <v>0</v>
      </c>
      <c r="T121" s="952">
        <f t="shared" si="360"/>
        <v>0</v>
      </c>
      <c r="U121" s="952">
        <f t="shared" si="360"/>
        <v>0</v>
      </c>
      <c r="V121" s="952">
        <f t="shared" si="360"/>
        <v>0</v>
      </c>
      <c r="W121" s="952">
        <f t="shared" si="360"/>
        <v>0</v>
      </c>
      <c r="X121" s="952">
        <f t="shared" si="360"/>
        <v>0</v>
      </c>
      <c r="Y121" s="952">
        <f t="shared" si="360"/>
        <v>0</v>
      </c>
      <c r="Z121" s="953">
        <f t="shared" si="360"/>
        <v>0</v>
      </c>
      <c r="AA121" s="951">
        <f t="shared" si="360"/>
        <v>0</v>
      </c>
      <c r="AB121" s="952">
        <f t="shared" si="360"/>
        <v>0</v>
      </c>
      <c r="AC121" s="952">
        <f t="shared" si="360"/>
        <v>0</v>
      </c>
      <c r="AD121" s="952">
        <f t="shared" si="360"/>
        <v>0</v>
      </c>
      <c r="AE121" s="952">
        <f t="shared" si="360"/>
        <v>0</v>
      </c>
      <c r="AF121" s="952">
        <f t="shared" si="360"/>
        <v>0</v>
      </c>
      <c r="AG121" s="952">
        <f t="shared" si="360"/>
        <v>0</v>
      </c>
      <c r="AH121" s="952">
        <f t="shared" si="360"/>
        <v>0</v>
      </c>
      <c r="AI121" s="952">
        <f t="shared" si="360"/>
        <v>0</v>
      </c>
      <c r="AJ121" s="952">
        <f t="shared" si="360"/>
        <v>0</v>
      </c>
      <c r="AK121" s="952">
        <f t="shared" si="360"/>
        <v>0</v>
      </c>
      <c r="AL121" s="953">
        <f t="shared" si="360"/>
        <v>0</v>
      </c>
    </row>
    <row r="122" spans="1:40" x14ac:dyDescent="0.25">
      <c r="A122" s="98"/>
      <c r="B122" s="633"/>
      <c r="C122" s="947"/>
      <c r="D122" s="948"/>
      <c r="E122" s="948"/>
      <c r="F122" s="948"/>
      <c r="G122" s="948"/>
      <c r="H122" s="948"/>
      <c r="I122" s="948"/>
      <c r="J122" s="948"/>
      <c r="K122" s="948"/>
      <c r="L122" s="948"/>
      <c r="M122" s="948"/>
      <c r="N122" s="949"/>
      <c r="O122" s="950"/>
      <c r="P122" s="948"/>
      <c r="Q122" s="948"/>
      <c r="R122" s="948"/>
      <c r="S122" s="948"/>
      <c r="T122" s="948"/>
      <c r="U122" s="948"/>
      <c r="V122" s="948"/>
      <c r="W122" s="948"/>
      <c r="X122" s="948"/>
      <c r="Y122" s="948"/>
      <c r="Z122" s="949"/>
      <c r="AA122" s="950"/>
      <c r="AB122" s="948"/>
      <c r="AC122" s="948"/>
      <c r="AD122" s="948"/>
      <c r="AE122" s="948"/>
      <c r="AF122" s="948"/>
      <c r="AG122" s="948"/>
      <c r="AH122" s="948"/>
      <c r="AI122" s="948"/>
      <c r="AJ122" s="948"/>
      <c r="AK122" s="948"/>
      <c r="AL122" s="949"/>
    </row>
    <row r="123" spans="1:40" x14ac:dyDescent="0.25">
      <c r="A123" s="688"/>
      <c r="B123" s="633"/>
      <c r="C123" s="946"/>
      <c r="D123" s="944"/>
      <c r="E123" s="944"/>
      <c r="F123" s="944"/>
      <c r="G123" s="944"/>
      <c r="H123" s="944"/>
      <c r="I123" s="944"/>
      <c r="J123" s="944"/>
      <c r="K123" s="944"/>
      <c r="L123" s="944"/>
      <c r="M123" s="944"/>
      <c r="N123" s="315"/>
      <c r="O123" s="945"/>
      <c r="P123" s="944"/>
      <c r="Q123" s="944"/>
      <c r="R123" s="944"/>
      <c r="S123" s="944"/>
      <c r="T123" s="944"/>
      <c r="U123" s="944"/>
      <c r="V123" s="944"/>
      <c r="W123" s="944"/>
      <c r="X123" s="944"/>
      <c r="Y123" s="944"/>
      <c r="Z123" s="315"/>
      <c r="AA123" s="945"/>
      <c r="AB123" s="944"/>
      <c r="AC123" s="944"/>
      <c r="AD123" s="944"/>
      <c r="AE123" s="944"/>
      <c r="AF123" s="944"/>
      <c r="AG123" s="944"/>
      <c r="AH123" s="944"/>
      <c r="AI123" s="944"/>
      <c r="AJ123" s="944"/>
      <c r="AK123" s="944"/>
      <c r="AL123" s="315"/>
    </row>
    <row r="124" spans="1:40" x14ac:dyDescent="0.25">
      <c r="A124" s="404" t="s">
        <v>326</v>
      </c>
      <c r="B124" s="684"/>
      <c r="C124" s="951">
        <f>B124</f>
        <v>0</v>
      </c>
      <c r="D124" s="952">
        <f t="shared" ref="D124:N124" si="361">C124-C125</f>
        <v>0</v>
      </c>
      <c r="E124" s="952">
        <f t="shared" si="361"/>
        <v>0</v>
      </c>
      <c r="F124" s="952">
        <f t="shared" si="361"/>
        <v>0</v>
      </c>
      <c r="G124" s="952">
        <f t="shared" si="361"/>
        <v>0</v>
      </c>
      <c r="H124" s="952">
        <f t="shared" si="361"/>
        <v>0</v>
      </c>
      <c r="I124" s="952">
        <f t="shared" si="361"/>
        <v>0</v>
      </c>
      <c r="J124" s="952">
        <f t="shared" si="361"/>
        <v>0</v>
      </c>
      <c r="K124" s="952">
        <f t="shared" si="361"/>
        <v>0</v>
      </c>
      <c r="L124" s="952">
        <f t="shared" si="361"/>
        <v>0</v>
      </c>
      <c r="M124" s="952">
        <f t="shared" si="361"/>
        <v>0</v>
      </c>
      <c r="N124" s="953">
        <f t="shared" si="361"/>
        <v>0</v>
      </c>
      <c r="O124" s="951">
        <f>N124</f>
        <v>0</v>
      </c>
      <c r="P124" s="952">
        <f t="shared" ref="P124:Z124" si="362">O124-O125</f>
        <v>0</v>
      </c>
      <c r="Q124" s="952">
        <f t="shared" si="362"/>
        <v>0</v>
      </c>
      <c r="R124" s="952">
        <f t="shared" si="362"/>
        <v>0</v>
      </c>
      <c r="S124" s="952">
        <f t="shared" si="362"/>
        <v>0</v>
      </c>
      <c r="T124" s="952">
        <f t="shared" si="362"/>
        <v>0</v>
      </c>
      <c r="U124" s="952">
        <f t="shared" si="362"/>
        <v>0</v>
      </c>
      <c r="V124" s="952">
        <f t="shared" si="362"/>
        <v>0</v>
      </c>
      <c r="W124" s="952">
        <f t="shared" si="362"/>
        <v>0</v>
      </c>
      <c r="X124" s="952">
        <f t="shared" si="362"/>
        <v>0</v>
      </c>
      <c r="Y124" s="952">
        <f t="shared" si="362"/>
        <v>0</v>
      </c>
      <c r="Z124" s="953">
        <f t="shared" si="362"/>
        <v>0</v>
      </c>
      <c r="AA124" s="951">
        <f>Z124</f>
        <v>0</v>
      </c>
      <c r="AB124" s="952">
        <f t="shared" ref="AB124:AL124" si="363">AA124-AA125</f>
        <v>0</v>
      </c>
      <c r="AC124" s="952">
        <f t="shared" si="363"/>
        <v>0</v>
      </c>
      <c r="AD124" s="952">
        <f t="shared" si="363"/>
        <v>0</v>
      </c>
      <c r="AE124" s="952">
        <f t="shared" si="363"/>
        <v>0</v>
      </c>
      <c r="AF124" s="952">
        <f t="shared" si="363"/>
        <v>0</v>
      </c>
      <c r="AG124" s="952">
        <f t="shared" si="363"/>
        <v>0</v>
      </c>
      <c r="AH124" s="952">
        <f t="shared" si="363"/>
        <v>0</v>
      </c>
      <c r="AI124" s="952">
        <f t="shared" si="363"/>
        <v>0</v>
      </c>
      <c r="AJ124" s="952">
        <f t="shared" si="363"/>
        <v>0</v>
      </c>
      <c r="AK124" s="952">
        <f t="shared" si="363"/>
        <v>0</v>
      </c>
      <c r="AL124" s="953">
        <f t="shared" si="363"/>
        <v>0</v>
      </c>
    </row>
    <row r="125" spans="1:40" x14ac:dyDescent="0.25">
      <c r="A125" s="404" t="s">
        <v>347</v>
      </c>
      <c r="B125" s="684"/>
      <c r="C125" s="951">
        <f t="shared" ref="C125:AL125" si="364">$B125-C126</f>
        <v>0</v>
      </c>
      <c r="D125" s="952">
        <f t="shared" si="364"/>
        <v>0</v>
      </c>
      <c r="E125" s="952">
        <f t="shared" si="364"/>
        <v>0</v>
      </c>
      <c r="F125" s="952">
        <f t="shared" si="364"/>
        <v>0</v>
      </c>
      <c r="G125" s="952">
        <f t="shared" si="364"/>
        <v>0</v>
      </c>
      <c r="H125" s="952">
        <f t="shared" si="364"/>
        <v>0</v>
      </c>
      <c r="I125" s="952">
        <f t="shared" si="364"/>
        <v>0</v>
      </c>
      <c r="J125" s="952">
        <f t="shared" si="364"/>
        <v>0</v>
      </c>
      <c r="K125" s="952">
        <f t="shared" si="364"/>
        <v>0</v>
      </c>
      <c r="L125" s="952">
        <f t="shared" si="364"/>
        <v>0</v>
      </c>
      <c r="M125" s="952">
        <f t="shared" si="364"/>
        <v>0</v>
      </c>
      <c r="N125" s="952">
        <f t="shared" si="364"/>
        <v>0</v>
      </c>
      <c r="O125" s="951">
        <f t="shared" si="364"/>
        <v>0</v>
      </c>
      <c r="P125" s="952">
        <f t="shared" si="364"/>
        <v>0</v>
      </c>
      <c r="Q125" s="952">
        <f t="shared" si="364"/>
        <v>0</v>
      </c>
      <c r="R125" s="952">
        <f t="shared" si="364"/>
        <v>0</v>
      </c>
      <c r="S125" s="952">
        <f t="shared" si="364"/>
        <v>0</v>
      </c>
      <c r="T125" s="952">
        <f t="shared" si="364"/>
        <v>0</v>
      </c>
      <c r="U125" s="952">
        <f t="shared" si="364"/>
        <v>0</v>
      </c>
      <c r="V125" s="952">
        <f t="shared" si="364"/>
        <v>0</v>
      </c>
      <c r="W125" s="952">
        <f t="shared" si="364"/>
        <v>0</v>
      </c>
      <c r="X125" s="952">
        <f t="shared" si="364"/>
        <v>0</v>
      </c>
      <c r="Y125" s="952">
        <f t="shared" si="364"/>
        <v>0</v>
      </c>
      <c r="Z125" s="952">
        <f t="shared" si="364"/>
        <v>0</v>
      </c>
      <c r="AA125" s="951">
        <f t="shared" si="364"/>
        <v>0</v>
      </c>
      <c r="AB125" s="952">
        <f t="shared" si="364"/>
        <v>0</v>
      </c>
      <c r="AC125" s="952">
        <f t="shared" si="364"/>
        <v>0</v>
      </c>
      <c r="AD125" s="952">
        <f t="shared" si="364"/>
        <v>0</v>
      </c>
      <c r="AE125" s="952">
        <f t="shared" si="364"/>
        <v>0</v>
      </c>
      <c r="AF125" s="952">
        <f t="shared" si="364"/>
        <v>0</v>
      </c>
      <c r="AG125" s="952">
        <f t="shared" si="364"/>
        <v>0</v>
      </c>
      <c r="AH125" s="952">
        <f t="shared" si="364"/>
        <v>0</v>
      </c>
      <c r="AI125" s="952">
        <f t="shared" si="364"/>
        <v>0</v>
      </c>
      <c r="AJ125" s="952">
        <f t="shared" si="364"/>
        <v>0</v>
      </c>
      <c r="AK125" s="952">
        <f t="shared" si="364"/>
        <v>0</v>
      </c>
      <c r="AL125" s="952">
        <f t="shared" si="364"/>
        <v>0</v>
      </c>
    </row>
    <row r="126" spans="1:40" x14ac:dyDescent="0.25">
      <c r="A126" s="98" t="s">
        <v>328</v>
      </c>
      <c r="B126" s="686"/>
      <c r="C126" s="951">
        <f t="shared" ref="C126:AL126" si="365">C124*$B126/12</f>
        <v>0</v>
      </c>
      <c r="D126" s="952">
        <f t="shared" si="365"/>
        <v>0</v>
      </c>
      <c r="E126" s="952">
        <f t="shared" si="365"/>
        <v>0</v>
      </c>
      <c r="F126" s="952">
        <f t="shared" si="365"/>
        <v>0</v>
      </c>
      <c r="G126" s="952">
        <f t="shared" si="365"/>
        <v>0</v>
      </c>
      <c r="H126" s="952">
        <f t="shared" si="365"/>
        <v>0</v>
      </c>
      <c r="I126" s="952">
        <f t="shared" si="365"/>
        <v>0</v>
      </c>
      <c r="J126" s="952">
        <f t="shared" si="365"/>
        <v>0</v>
      </c>
      <c r="K126" s="952">
        <f t="shared" si="365"/>
        <v>0</v>
      </c>
      <c r="L126" s="952">
        <f t="shared" si="365"/>
        <v>0</v>
      </c>
      <c r="M126" s="952">
        <f t="shared" si="365"/>
        <v>0</v>
      </c>
      <c r="N126" s="953">
        <f t="shared" si="365"/>
        <v>0</v>
      </c>
      <c r="O126" s="951">
        <f t="shared" si="365"/>
        <v>0</v>
      </c>
      <c r="P126" s="952">
        <f t="shared" si="365"/>
        <v>0</v>
      </c>
      <c r="Q126" s="952">
        <f t="shared" si="365"/>
        <v>0</v>
      </c>
      <c r="R126" s="952">
        <f t="shared" si="365"/>
        <v>0</v>
      </c>
      <c r="S126" s="952">
        <f t="shared" si="365"/>
        <v>0</v>
      </c>
      <c r="T126" s="952">
        <f t="shared" si="365"/>
        <v>0</v>
      </c>
      <c r="U126" s="952">
        <f t="shared" si="365"/>
        <v>0</v>
      </c>
      <c r="V126" s="952">
        <f t="shared" si="365"/>
        <v>0</v>
      </c>
      <c r="W126" s="952">
        <f t="shared" si="365"/>
        <v>0</v>
      </c>
      <c r="X126" s="952">
        <f t="shared" si="365"/>
        <v>0</v>
      </c>
      <c r="Y126" s="952">
        <f t="shared" si="365"/>
        <v>0</v>
      </c>
      <c r="Z126" s="953">
        <f t="shared" si="365"/>
        <v>0</v>
      </c>
      <c r="AA126" s="951">
        <f t="shared" si="365"/>
        <v>0</v>
      </c>
      <c r="AB126" s="952">
        <f t="shared" si="365"/>
        <v>0</v>
      </c>
      <c r="AC126" s="952">
        <f t="shared" si="365"/>
        <v>0</v>
      </c>
      <c r="AD126" s="952">
        <f t="shared" si="365"/>
        <v>0</v>
      </c>
      <c r="AE126" s="952">
        <f t="shared" si="365"/>
        <v>0</v>
      </c>
      <c r="AF126" s="952">
        <f t="shared" si="365"/>
        <v>0</v>
      </c>
      <c r="AG126" s="952">
        <f t="shared" si="365"/>
        <v>0</v>
      </c>
      <c r="AH126" s="952">
        <f t="shared" si="365"/>
        <v>0</v>
      </c>
      <c r="AI126" s="952">
        <f t="shared" si="365"/>
        <v>0</v>
      </c>
      <c r="AJ126" s="952">
        <f t="shared" si="365"/>
        <v>0</v>
      </c>
      <c r="AK126" s="952">
        <f t="shared" si="365"/>
        <v>0</v>
      </c>
      <c r="AL126" s="953">
        <f t="shared" si="365"/>
        <v>0</v>
      </c>
    </row>
    <row r="127" spans="1:40" x14ac:dyDescent="0.25">
      <c r="A127" s="98"/>
      <c r="B127" s="633"/>
      <c r="C127" s="946"/>
      <c r="D127" s="944"/>
      <c r="E127" s="944"/>
      <c r="F127" s="944"/>
      <c r="G127" s="944"/>
      <c r="H127" s="944"/>
      <c r="I127" s="944"/>
      <c r="J127" s="944"/>
      <c r="K127" s="944"/>
      <c r="L127" s="944"/>
      <c r="M127" s="944"/>
      <c r="N127" s="315"/>
      <c r="O127" s="945"/>
      <c r="P127" s="944"/>
      <c r="Q127" s="944"/>
      <c r="R127" s="944"/>
      <c r="S127" s="944"/>
      <c r="T127" s="944"/>
      <c r="U127" s="944"/>
      <c r="V127" s="944"/>
      <c r="W127" s="944"/>
      <c r="X127" s="944"/>
      <c r="Y127" s="944"/>
      <c r="Z127" s="315"/>
      <c r="AA127" s="945"/>
      <c r="AB127" s="944"/>
      <c r="AC127" s="944"/>
      <c r="AD127" s="944"/>
      <c r="AE127" s="944"/>
      <c r="AF127" s="944"/>
      <c r="AG127" s="944"/>
      <c r="AH127" s="944"/>
      <c r="AI127" s="944"/>
      <c r="AJ127" s="944"/>
      <c r="AK127" s="944"/>
      <c r="AL127" s="315"/>
    </row>
    <row r="128" spans="1:40" x14ac:dyDescent="0.25">
      <c r="A128" s="688"/>
      <c r="B128" s="633"/>
      <c r="C128" s="946"/>
      <c r="D128" s="944"/>
      <c r="E128" s="944"/>
      <c r="F128" s="944"/>
      <c r="G128" s="944"/>
      <c r="H128" s="944"/>
      <c r="I128" s="944"/>
      <c r="J128" s="944"/>
      <c r="K128" s="944"/>
      <c r="L128" s="944"/>
      <c r="M128" s="944"/>
      <c r="N128" s="315"/>
      <c r="O128" s="945"/>
      <c r="P128" s="944"/>
      <c r="Q128" s="944"/>
      <c r="R128" s="944"/>
      <c r="S128" s="944"/>
      <c r="T128" s="944"/>
      <c r="U128" s="944"/>
      <c r="V128" s="944"/>
      <c r="W128" s="944"/>
      <c r="X128" s="944"/>
      <c r="Y128" s="944"/>
      <c r="Z128" s="315"/>
      <c r="AA128" s="945"/>
      <c r="AB128" s="944"/>
      <c r="AC128" s="944"/>
      <c r="AD128" s="944"/>
      <c r="AE128" s="944"/>
      <c r="AF128" s="944"/>
      <c r="AG128" s="944"/>
      <c r="AH128" s="944"/>
      <c r="AI128" s="944"/>
      <c r="AJ128" s="944"/>
      <c r="AK128" s="944"/>
      <c r="AL128" s="315"/>
    </row>
    <row r="129" spans="1:38" x14ac:dyDescent="0.25">
      <c r="A129" s="404" t="s">
        <v>326</v>
      </c>
      <c r="B129" s="684"/>
      <c r="C129" s="951">
        <f>B129</f>
        <v>0</v>
      </c>
      <c r="D129" s="952">
        <f t="shared" ref="D129:N129" si="366">C129-C130</f>
        <v>0</v>
      </c>
      <c r="E129" s="952">
        <f t="shared" si="366"/>
        <v>0</v>
      </c>
      <c r="F129" s="952">
        <f t="shared" si="366"/>
        <v>0</v>
      </c>
      <c r="G129" s="952">
        <f t="shared" si="366"/>
        <v>0</v>
      </c>
      <c r="H129" s="952">
        <f t="shared" si="366"/>
        <v>0</v>
      </c>
      <c r="I129" s="952">
        <f t="shared" si="366"/>
        <v>0</v>
      </c>
      <c r="J129" s="952">
        <f t="shared" si="366"/>
        <v>0</v>
      </c>
      <c r="K129" s="952">
        <f t="shared" si="366"/>
        <v>0</v>
      </c>
      <c r="L129" s="952">
        <f t="shared" si="366"/>
        <v>0</v>
      </c>
      <c r="M129" s="952">
        <f t="shared" si="366"/>
        <v>0</v>
      </c>
      <c r="N129" s="953">
        <f t="shared" si="366"/>
        <v>0</v>
      </c>
      <c r="O129" s="951">
        <f>N129</f>
        <v>0</v>
      </c>
      <c r="P129" s="952">
        <f t="shared" ref="P129:Z129" si="367">O129-O130</f>
        <v>0</v>
      </c>
      <c r="Q129" s="952">
        <f t="shared" si="367"/>
        <v>0</v>
      </c>
      <c r="R129" s="952">
        <f t="shared" si="367"/>
        <v>0</v>
      </c>
      <c r="S129" s="952">
        <f t="shared" si="367"/>
        <v>0</v>
      </c>
      <c r="T129" s="952">
        <f t="shared" si="367"/>
        <v>0</v>
      </c>
      <c r="U129" s="952">
        <f t="shared" si="367"/>
        <v>0</v>
      </c>
      <c r="V129" s="952">
        <f t="shared" si="367"/>
        <v>0</v>
      </c>
      <c r="W129" s="952">
        <f t="shared" si="367"/>
        <v>0</v>
      </c>
      <c r="X129" s="952">
        <f t="shared" si="367"/>
        <v>0</v>
      </c>
      <c r="Y129" s="952">
        <f t="shared" si="367"/>
        <v>0</v>
      </c>
      <c r="Z129" s="953">
        <f t="shared" si="367"/>
        <v>0</v>
      </c>
      <c r="AA129" s="951">
        <f>Z129</f>
        <v>0</v>
      </c>
      <c r="AB129" s="952">
        <f t="shared" ref="AB129:AL129" si="368">AA129-AA130</f>
        <v>0</v>
      </c>
      <c r="AC129" s="952">
        <f t="shared" si="368"/>
        <v>0</v>
      </c>
      <c r="AD129" s="952">
        <f t="shared" si="368"/>
        <v>0</v>
      </c>
      <c r="AE129" s="952">
        <f t="shared" si="368"/>
        <v>0</v>
      </c>
      <c r="AF129" s="952">
        <f t="shared" si="368"/>
        <v>0</v>
      </c>
      <c r="AG129" s="952">
        <f t="shared" si="368"/>
        <v>0</v>
      </c>
      <c r="AH129" s="952">
        <f t="shared" si="368"/>
        <v>0</v>
      </c>
      <c r="AI129" s="952">
        <f t="shared" si="368"/>
        <v>0</v>
      </c>
      <c r="AJ129" s="952">
        <f t="shared" si="368"/>
        <v>0</v>
      </c>
      <c r="AK129" s="952">
        <f t="shared" si="368"/>
        <v>0</v>
      </c>
      <c r="AL129" s="953">
        <f t="shared" si="368"/>
        <v>0</v>
      </c>
    </row>
    <row r="130" spans="1:38" x14ac:dyDescent="0.25">
      <c r="A130" s="404" t="s">
        <v>347</v>
      </c>
      <c r="B130" s="684"/>
      <c r="C130" s="951">
        <f t="shared" ref="C130:AL130" si="369">$B130-C131</f>
        <v>0</v>
      </c>
      <c r="D130" s="952">
        <f t="shared" si="369"/>
        <v>0</v>
      </c>
      <c r="E130" s="952">
        <f t="shared" si="369"/>
        <v>0</v>
      </c>
      <c r="F130" s="952">
        <f t="shared" si="369"/>
        <v>0</v>
      </c>
      <c r="G130" s="952">
        <f t="shared" si="369"/>
        <v>0</v>
      </c>
      <c r="H130" s="952">
        <f t="shared" si="369"/>
        <v>0</v>
      </c>
      <c r="I130" s="952">
        <f t="shared" si="369"/>
        <v>0</v>
      </c>
      <c r="J130" s="952">
        <f t="shared" si="369"/>
        <v>0</v>
      </c>
      <c r="K130" s="952">
        <f t="shared" si="369"/>
        <v>0</v>
      </c>
      <c r="L130" s="952">
        <f t="shared" si="369"/>
        <v>0</v>
      </c>
      <c r="M130" s="952">
        <f t="shared" si="369"/>
        <v>0</v>
      </c>
      <c r="N130" s="952">
        <f t="shared" si="369"/>
        <v>0</v>
      </c>
      <c r="O130" s="951">
        <f t="shared" si="369"/>
        <v>0</v>
      </c>
      <c r="P130" s="952">
        <f t="shared" si="369"/>
        <v>0</v>
      </c>
      <c r="Q130" s="952">
        <f t="shared" si="369"/>
        <v>0</v>
      </c>
      <c r="R130" s="952">
        <f t="shared" si="369"/>
        <v>0</v>
      </c>
      <c r="S130" s="952">
        <f t="shared" si="369"/>
        <v>0</v>
      </c>
      <c r="T130" s="952">
        <f t="shared" si="369"/>
        <v>0</v>
      </c>
      <c r="U130" s="952">
        <f t="shared" si="369"/>
        <v>0</v>
      </c>
      <c r="V130" s="952">
        <f t="shared" si="369"/>
        <v>0</v>
      </c>
      <c r="W130" s="952">
        <f t="shared" si="369"/>
        <v>0</v>
      </c>
      <c r="X130" s="952">
        <f t="shared" si="369"/>
        <v>0</v>
      </c>
      <c r="Y130" s="952">
        <f t="shared" si="369"/>
        <v>0</v>
      </c>
      <c r="Z130" s="952">
        <f t="shared" si="369"/>
        <v>0</v>
      </c>
      <c r="AA130" s="951">
        <f t="shared" si="369"/>
        <v>0</v>
      </c>
      <c r="AB130" s="952">
        <f t="shared" si="369"/>
        <v>0</v>
      </c>
      <c r="AC130" s="952">
        <f t="shared" si="369"/>
        <v>0</v>
      </c>
      <c r="AD130" s="952">
        <f t="shared" si="369"/>
        <v>0</v>
      </c>
      <c r="AE130" s="952">
        <f t="shared" si="369"/>
        <v>0</v>
      </c>
      <c r="AF130" s="952">
        <f t="shared" si="369"/>
        <v>0</v>
      </c>
      <c r="AG130" s="952">
        <f t="shared" si="369"/>
        <v>0</v>
      </c>
      <c r="AH130" s="952">
        <f t="shared" si="369"/>
        <v>0</v>
      </c>
      <c r="AI130" s="952">
        <f t="shared" si="369"/>
        <v>0</v>
      </c>
      <c r="AJ130" s="952">
        <f t="shared" si="369"/>
        <v>0</v>
      </c>
      <c r="AK130" s="952">
        <f t="shared" si="369"/>
        <v>0</v>
      </c>
      <c r="AL130" s="952">
        <f t="shared" si="369"/>
        <v>0</v>
      </c>
    </row>
    <row r="131" spans="1:38" x14ac:dyDescent="0.25">
      <c r="A131" s="98" t="s">
        <v>328</v>
      </c>
      <c r="B131" s="686"/>
      <c r="C131" s="951">
        <f t="shared" ref="C131:AL131" si="370">C129*$B131/12</f>
        <v>0</v>
      </c>
      <c r="D131" s="952">
        <f t="shared" si="370"/>
        <v>0</v>
      </c>
      <c r="E131" s="952">
        <f t="shared" si="370"/>
        <v>0</v>
      </c>
      <c r="F131" s="952">
        <f t="shared" si="370"/>
        <v>0</v>
      </c>
      <c r="G131" s="952">
        <f t="shared" si="370"/>
        <v>0</v>
      </c>
      <c r="H131" s="952">
        <f t="shared" si="370"/>
        <v>0</v>
      </c>
      <c r="I131" s="952">
        <f t="shared" si="370"/>
        <v>0</v>
      </c>
      <c r="J131" s="952">
        <f t="shared" si="370"/>
        <v>0</v>
      </c>
      <c r="K131" s="952">
        <f t="shared" si="370"/>
        <v>0</v>
      </c>
      <c r="L131" s="952">
        <f t="shared" si="370"/>
        <v>0</v>
      </c>
      <c r="M131" s="952">
        <f t="shared" si="370"/>
        <v>0</v>
      </c>
      <c r="N131" s="953">
        <f t="shared" si="370"/>
        <v>0</v>
      </c>
      <c r="O131" s="951">
        <f t="shared" si="370"/>
        <v>0</v>
      </c>
      <c r="P131" s="952">
        <f t="shared" si="370"/>
        <v>0</v>
      </c>
      <c r="Q131" s="952">
        <f t="shared" si="370"/>
        <v>0</v>
      </c>
      <c r="R131" s="952">
        <f t="shared" si="370"/>
        <v>0</v>
      </c>
      <c r="S131" s="952">
        <f t="shared" si="370"/>
        <v>0</v>
      </c>
      <c r="T131" s="952">
        <f t="shared" si="370"/>
        <v>0</v>
      </c>
      <c r="U131" s="952">
        <f t="shared" si="370"/>
        <v>0</v>
      </c>
      <c r="V131" s="952">
        <f t="shared" si="370"/>
        <v>0</v>
      </c>
      <c r="W131" s="952">
        <f t="shared" si="370"/>
        <v>0</v>
      </c>
      <c r="X131" s="952">
        <f t="shared" si="370"/>
        <v>0</v>
      </c>
      <c r="Y131" s="952">
        <f t="shared" si="370"/>
        <v>0</v>
      </c>
      <c r="Z131" s="953">
        <f t="shared" si="370"/>
        <v>0</v>
      </c>
      <c r="AA131" s="951">
        <f t="shared" si="370"/>
        <v>0</v>
      </c>
      <c r="AB131" s="952">
        <f t="shared" si="370"/>
        <v>0</v>
      </c>
      <c r="AC131" s="952">
        <f t="shared" si="370"/>
        <v>0</v>
      </c>
      <c r="AD131" s="952">
        <f t="shared" si="370"/>
        <v>0</v>
      </c>
      <c r="AE131" s="952">
        <f t="shared" si="370"/>
        <v>0</v>
      </c>
      <c r="AF131" s="952">
        <f t="shared" si="370"/>
        <v>0</v>
      </c>
      <c r="AG131" s="952">
        <f t="shared" si="370"/>
        <v>0</v>
      </c>
      <c r="AH131" s="952">
        <f t="shared" si="370"/>
        <v>0</v>
      </c>
      <c r="AI131" s="952">
        <f t="shared" si="370"/>
        <v>0</v>
      </c>
      <c r="AJ131" s="952">
        <f t="shared" si="370"/>
        <v>0</v>
      </c>
      <c r="AK131" s="952">
        <f t="shared" si="370"/>
        <v>0</v>
      </c>
      <c r="AL131" s="953">
        <f t="shared" si="370"/>
        <v>0</v>
      </c>
    </row>
    <row r="132" spans="1:38" x14ac:dyDescent="0.25">
      <c r="A132" s="98"/>
      <c r="B132" s="633"/>
      <c r="C132" s="947"/>
      <c r="D132" s="948"/>
      <c r="E132" s="948"/>
      <c r="F132" s="948"/>
      <c r="G132" s="948"/>
      <c r="H132" s="948"/>
      <c r="I132" s="948"/>
      <c r="J132" s="948"/>
      <c r="K132" s="948"/>
      <c r="L132" s="948"/>
      <c r="M132" s="948"/>
      <c r="N132" s="949"/>
      <c r="O132" s="950"/>
      <c r="P132" s="948"/>
      <c r="Q132" s="948"/>
      <c r="R132" s="948"/>
      <c r="S132" s="948"/>
      <c r="T132" s="948"/>
      <c r="U132" s="948"/>
      <c r="V132" s="948"/>
      <c r="W132" s="948"/>
      <c r="X132" s="948"/>
      <c r="Y132" s="948"/>
      <c r="Z132" s="949"/>
      <c r="AA132" s="950"/>
      <c r="AB132" s="948"/>
      <c r="AC132" s="948"/>
      <c r="AD132" s="948"/>
      <c r="AE132" s="948"/>
      <c r="AF132" s="948"/>
      <c r="AG132" s="948"/>
      <c r="AH132" s="948"/>
      <c r="AI132" s="948"/>
      <c r="AJ132" s="948"/>
      <c r="AK132" s="948"/>
      <c r="AL132" s="949"/>
    </row>
    <row r="133" spans="1:38" x14ac:dyDescent="0.25">
      <c r="A133" s="688"/>
      <c r="B133" s="633"/>
      <c r="C133" s="946"/>
      <c r="D133" s="944"/>
      <c r="E133" s="944"/>
      <c r="F133" s="944"/>
      <c r="G133" s="944"/>
      <c r="H133" s="944"/>
      <c r="I133" s="944"/>
      <c r="J133" s="944"/>
      <c r="K133" s="944"/>
      <c r="L133" s="944"/>
      <c r="M133" s="944"/>
      <c r="N133" s="315"/>
      <c r="O133" s="945"/>
      <c r="P133" s="944"/>
      <c r="Q133" s="944"/>
      <c r="R133" s="944"/>
      <c r="S133" s="944"/>
      <c r="T133" s="944"/>
      <c r="U133" s="944"/>
      <c r="V133" s="944"/>
      <c r="W133" s="944"/>
      <c r="X133" s="944"/>
      <c r="Y133" s="944"/>
      <c r="Z133" s="315"/>
      <c r="AA133" s="945"/>
      <c r="AB133" s="944"/>
      <c r="AC133" s="944"/>
      <c r="AD133" s="944"/>
      <c r="AE133" s="944"/>
      <c r="AF133" s="944"/>
      <c r="AG133" s="944"/>
      <c r="AH133" s="944"/>
      <c r="AI133" s="944"/>
      <c r="AJ133" s="944"/>
      <c r="AK133" s="944"/>
      <c r="AL133" s="315"/>
    </row>
    <row r="134" spans="1:38" x14ac:dyDescent="0.25">
      <c r="A134" s="404" t="s">
        <v>326</v>
      </c>
      <c r="B134" s="684"/>
      <c r="C134" s="951">
        <f>B134</f>
        <v>0</v>
      </c>
      <c r="D134" s="952">
        <f t="shared" ref="D134:N134" si="371">C134-C135</f>
        <v>0</v>
      </c>
      <c r="E134" s="952">
        <f t="shared" si="371"/>
        <v>0</v>
      </c>
      <c r="F134" s="952">
        <f t="shared" si="371"/>
        <v>0</v>
      </c>
      <c r="G134" s="952">
        <f t="shared" si="371"/>
        <v>0</v>
      </c>
      <c r="H134" s="952">
        <f t="shared" si="371"/>
        <v>0</v>
      </c>
      <c r="I134" s="952">
        <f t="shared" si="371"/>
        <v>0</v>
      </c>
      <c r="J134" s="952">
        <f t="shared" si="371"/>
        <v>0</v>
      </c>
      <c r="K134" s="952">
        <f t="shared" si="371"/>
        <v>0</v>
      </c>
      <c r="L134" s="952">
        <f t="shared" si="371"/>
        <v>0</v>
      </c>
      <c r="M134" s="952">
        <f t="shared" si="371"/>
        <v>0</v>
      </c>
      <c r="N134" s="953">
        <f t="shared" si="371"/>
        <v>0</v>
      </c>
      <c r="O134" s="951">
        <f>N134</f>
        <v>0</v>
      </c>
      <c r="P134" s="952">
        <f t="shared" ref="P134:Z134" si="372">O134-O135</f>
        <v>0</v>
      </c>
      <c r="Q134" s="952">
        <f t="shared" si="372"/>
        <v>0</v>
      </c>
      <c r="R134" s="952">
        <f t="shared" si="372"/>
        <v>0</v>
      </c>
      <c r="S134" s="952">
        <f t="shared" si="372"/>
        <v>0</v>
      </c>
      <c r="T134" s="952">
        <f t="shared" si="372"/>
        <v>0</v>
      </c>
      <c r="U134" s="952">
        <f t="shared" si="372"/>
        <v>0</v>
      </c>
      <c r="V134" s="952">
        <f t="shared" si="372"/>
        <v>0</v>
      </c>
      <c r="W134" s="952">
        <f t="shared" si="372"/>
        <v>0</v>
      </c>
      <c r="X134" s="952">
        <f t="shared" si="372"/>
        <v>0</v>
      </c>
      <c r="Y134" s="952">
        <f t="shared" si="372"/>
        <v>0</v>
      </c>
      <c r="Z134" s="953">
        <f t="shared" si="372"/>
        <v>0</v>
      </c>
      <c r="AA134" s="951">
        <f>Z134</f>
        <v>0</v>
      </c>
      <c r="AB134" s="952">
        <f t="shared" ref="AB134:AL134" si="373">AA134-AA135</f>
        <v>0</v>
      </c>
      <c r="AC134" s="952">
        <f t="shared" si="373"/>
        <v>0</v>
      </c>
      <c r="AD134" s="952">
        <f t="shared" si="373"/>
        <v>0</v>
      </c>
      <c r="AE134" s="952">
        <f t="shared" si="373"/>
        <v>0</v>
      </c>
      <c r="AF134" s="952">
        <f t="shared" si="373"/>
        <v>0</v>
      </c>
      <c r="AG134" s="952">
        <f t="shared" si="373"/>
        <v>0</v>
      </c>
      <c r="AH134" s="952">
        <f t="shared" si="373"/>
        <v>0</v>
      </c>
      <c r="AI134" s="952">
        <f t="shared" si="373"/>
        <v>0</v>
      </c>
      <c r="AJ134" s="952">
        <f t="shared" si="373"/>
        <v>0</v>
      </c>
      <c r="AK134" s="952">
        <f t="shared" si="373"/>
        <v>0</v>
      </c>
      <c r="AL134" s="953">
        <f t="shared" si="373"/>
        <v>0</v>
      </c>
    </row>
    <row r="135" spans="1:38" x14ac:dyDescent="0.25">
      <c r="A135" s="404" t="s">
        <v>347</v>
      </c>
      <c r="B135" s="684"/>
      <c r="C135" s="951">
        <f t="shared" ref="C135:AL135" si="374">$B135-C136</f>
        <v>0</v>
      </c>
      <c r="D135" s="952">
        <f t="shared" si="374"/>
        <v>0</v>
      </c>
      <c r="E135" s="952">
        <f t="shared" si="374"/>
        <v>0</v>
      </c>
      <c r="F135" s="952">
        <f t="shared" si="374"/>
        <v>0</v>
      </c>
      <c r="G135" s="952">
        <f t="shared" si="374"/>
        <v>0</v>
      </c>
      <c r="H135" s="952">
        <f t="shared" si="374"/>
        <v>0</v>
      </c>
      <c r="I135" s="952">
        <f t="shared" si="374"/>
        <v>0</v>
      </c>
      <c r="J135" s="952">
        <f t="shared" si="374"/>
        <v>0</v>
      </c>
      <c r="K135" s="952">
        <f t="shared" si="374"/>
        <v>0</v>
      </c>
      <c r="L135" s="952">
        <f t="shared" si="374"/>
        <v>0</v>
      </c>
      <c r="M135" s="952">
        <f t="shared" si="374"/>
        <v>0</v>
      </c>
      <c r="N135" s="952">
        <f t="shared" si="374"/>
        <v>0</v>
      </c>
      <c r="O135" s="951">
        <f t="shared" si="374"/>
        <v>0</v>
      </c>
      <c r="P135" s="952">
        <f t="shared" si="374"/>
        <v>0</v>
      </c>
      <c r="Q135" s="952">
        <f t="shared" si="374"/>
        <v>0</v>
      </c>
      <c r="R135" s="952">
        <f t="shared" si="374"/>
        <v>0</v>
      </c>
      <c r="S135" s="952">
        <f t="shared" si="374"/>
        <v>0</v>
      </c>
      <c r="T135" s="952">
        <f t="shared" si="374"/>
        <v>0</v>
      </c>
      <c r="U135" s="952">
        <f t="shared" si="374"/>
        <v>0</v>
      </c>
      <c r="V135" s="952">
        <f t="shared" si="374"/>
        <v>0</v>
      </c>
      <c r="W135" s="952">
        <f t="shared" si="374"/>
        <v>0</v>
      </c>
      <c r="X135" s="952">
        <f t="shared" si="374"/>
        <v>0</v>
      </c>
      <c r="Y135" s="952">
        <f t="shared" si="374"/>
        <v>0</v>
      </c>
      <c r="Z135" s="952">
        <f t="shared" si="374"/>
        <v>0</v>
      </c>
      <c r="AA135" s="951">
        <f t="shared" si="374"/>
        <v>0</v>
      </c>
      <c r="AB135" s="952">
        <f t="shared" si="374"/>
        <v>0</v>
      </c>
      <c r="AC135" s="952">
        <f t="shared" si="374"/>
        <v>0</v>
      </c>
      <c r="AD135" s="952">
        <f t="shared" si="374"/>
        <v>0</v>
      </c>
      <c r="AE135" s="952">
        <f t="shared" si="374"/>
        <v>0</v>
      </c>
      <c r="AF135" s="952">
        <f t="shared" si="374"/>
        <v>0</v>
      </c>
      <c r="AG135" s="952">
        <f t="shared" si="374"/>
        <v>0</v>
      </c>
      <c r="AH135" s="952">
        <f t="shared" si="374"/>
        <v>0</v>
      </c>
      <c r="AI135" s="952">
        <f t="shared" si="374"/>
        <v>0</v>
      </c>
      <c r="AJ135" s="952">
        <f t="shared" si="374"/>
        <v>0</v>
      </c>
      <c r="AK135" s="952">
        <f t="shared" si="374"/>
        <v>0</v>
      </c>
      <c r="AL135" s="952">
        <f t="shared" si="374"/>
        <v>0</v>
      </c>
    </row>
    <row r="136" spans="1:38" x14ac:dyDescent="0.25">
      <c r="A136" s="98" t="s">
        <v>328</v>
      </c>
      <c r="B136" s="686"/>
      <c r="C136" s="951">
        <f t="shared" ref="C136:AL136" si="375">C134*$B136/12</f>
        <v>0</v>
      </c>
      <c r="D136" s="952">
        <f t="shared" si="375"/>
        <v>0</v>
      </c>
      <c r="E136" s="952">
        <f t="shared" si="375"/>
        <v>0</v>
      </c>
      <c r="F136" s="952">
        <f t="shared" si="375"/>
        <v>0</v>
      </c>
      <c r="G136" s="952">
        <f t="shared" si="375"/>
        <v>0</v>
      </c>
      <c r="H136" s="952">
        <f t="shared" si="375"/>
        <v>0</v>
      </c>
      <c r="I136" s="952">
        <f t="shared" si="375"/>
        <v>0</v>
      </c>
      <c r="J136" s="952">
        <f t="shared" si="375"/>
        <v>0</v>
      </c>
      <c r="K136" s="952">
        <f t="shared" si="375"/>
        <v>0</v>
      </c>
      <c r="L136" s="952">
        <f t="shared" si="375"/>
        <v>0</v>
      </c>
      <c r="M136" s="952">
        <f t="shared" si="375"/>
        <v>0</v>
      </c>
      <c r="N136" s="953">
        <f t="shared" si="375"/>
        <v>0</v>
      </c>
      <c r="O136" s="951">
        <f t="shared" si="375"/>
        <v>0</v>
      </c>
      <c r="P136" s="952">
        <f t="shared" si="375"/>
        <v>0</v>
      </c>
      <c r="Q136" s="952">
        <f t="shared" si="375"/>
        <v>0</v>
      </c>
      <c r="R136" s="952">
        <f t="shared" si="375"/>
        <v>0</v>
      </c>
      <c r="S136" s="952">
        <f t="shared" si="375"/>
        <v>0</v>
      </c>
      <c r="T136" s="952">
        <f t="shared" si="375"/>
        <v>0</v>
      </c>
      <c r="U136" s="952">
        <f t="shared" si="375"/>
        <v>0</v>
      </c>
      <c r="V136" s="952">
        <f t="shared" si="375"/>
        <v>0</v>
      </c>
      <c r="W136" s="952">
        <f t="shared" si="375"/>
        <v>0</v>
      </c>
      <c r="X136" s="952">
        <f t="shared" si="375"/>
        <v>0</v>
      </c>
      <c r="Y136" s="952">
        <f t="shared" si="375"/>
        <v>0</v>
      </c>
      <c r="Z136" s="953">
        <f t="shared" si="375"/>
        <v>0</v>
      </c>
      <c r="AA136" s="951">
        <f t="shared" si="375"/>
        <v>0</v>
      </c>
      <c r="AB136" s="952">
        <f t="shared" si="375"/>
        <v>0</v>
      </c>
      <c r="AC136" s="952">
        <f t="shared" si="375"/>
        <v>0</v>
      </c>
      <c r="AD136" s="952">
        <f t="shared" si="375"/>
        <v>0</v>
      </c>
      <c r="AE136" s="952">
        <f t="shared" si="375"/>
        <v>0</v>
      </c>
      <c r="AF136" s="952">
        <f t="shared" si="375"/>
        <v>0</v>
      </c>
      <c r="AG136" s="952">
        <f t="shared" si="375"/>
        <v>0</v>
      </c>
      <c r="AH136" s="952">
        <f t="shared" si="375"/>
        <v>0</v>
      </c>
      <c r="AI136" s="952">
        <f t="shared" si="375"/>
        <v>0</v>
      </c>
      <c r="AJ136" s="952">
        <f t="shared" si="375"/>
        <v>0</v>
      </c>
      <c r="AK136" s="952">
        <f t="shared" si="375"/>
        <v>0</v>
      </c>
      <c r="AL136" s="953">
        <f t="shared" si="375"/>
        <v>0</v>
      </c>
    </row>
    <row r="137" spans="1:38" x14ac:dyDescent="0.25">
      <c r="A137" s="98"/>
      <c r="B137" s="633"/>
      <c r="C137" s="946"/>
      <c r="D137" s="944"/>
      <c r="E137" s="944"/>
      <c r="F137" s="944"/>
      <c r="G137" s="944"/>
      <c r="H137" s="944"/>
      <c r="I137" s="944"/>
      <c r="J137" s="944"/>
      <c r="K137" s="944"/>
      <c r="L137" s="944"/>
      <c r="M137" s="944"/>
      <c r="N137" s="315"/>
      <c r="O137" s="945"/>
      <c r="P137" s="944"/>
      <c r="Q137" s="944"/>
      <c r="R137" s="944"/>
      <c r="S137" s="944"/>
      <c r="T137" s="944"/>
      <c r="U137" s="944"/>
      <c r="V137" s="944"/>
      <c r="W137" s="944"/>
      <c r="X137" s="944"/>
      <c r="Y137" s="944"/>
      <c r="Z137" s="315"/>
      <c r="AA137" s="945"/>
      <c r="AB137" s="944"/>
      <c r="AC137" s="944"/>
      <c r="AD137" s="944"/>
      <c r="AE137" s="944"/>
      <c r="AF137" s="944"/>
      <c r="AG137" s="944"/>
      <c r="AH137" s="944"/>
      <c r="AI137" s="944"/>
      <c r="AJ137" s="944"/>
      <c r="AK137" s="944"/>
      <c r="AL137" s="315"/>
    </row>
    <row r="138" spans="1:38" x14ac:dyDescent="0.25">
      <c r="A138" s="688"/>
      <c r="B138" s="633"/>
      <c r="C138" s="946"/>
      <c r="D138" s="944"/>
      <c r="E138" s="944"/>
      <c r="F138" s="944"/>
      <c r="G138" s="944"/>
      <c r="H138" s="944"/>
      <c r="I138" s="944"/>
      <c r="J138" s="944"/>
      <c r="K138" s="944"/>
      <c r="L138" s="944"/>
      <c r="M138" s="944"/>
      <c r="N138" s="315"/>
      <c r="O138" s="945"/>
      <c r="P138" s="944"/>
      <c r="Q138" s="944"/>
      <c r="R138" s="944"/>
      <c r="S138" s="944"/>
      <c r="T138" s="944"/>
      <c r="U138" s="944"/>
      <c r="V138" s="944"/>
      <c r="W138" s="944"/>
      <c r="X138" s="944"/>
      <c r="Y138" s="944"/>
      <c r="Z138" s="315"/>
      <c r="AA138" s="945"/>
      <c r="AB138" s="944"/>
      <c r="AC138" s="944"/>
      <c r="AD138" s="944"/>
      <c r="AE138" s="944"/>
      <c r="AF138" s="944"/>
      <c r="AG138" s="944"/>
      <c r="AH138" s="944"/>
      <c r="AI138" s="944"/>
      <c r="AJ138" s="944"/>
      <c r="AK138" s="944"/>
      <c r="AL138" s="315"/>
    </row>
    <row r="139" spans="1:38" x14ac:dyDescent="0.25">
      <c r="A139" s="404" t="s">
        <v>326</v>
      </c>
      <c r="B139" s="684"/>
      <c r="C139" s="951">
        <f>B139</f>
        <v>0</v>
      </c>
      <c r="D139" s="952">
        <f t="shared" ref="D139:N139" si="376">C139-C140</f>
        <v>0</v>
      </c>
      <c r="E139" s="952">
        <f t="shared" si="376"/>
        <v>0</v>
      </c>
      <c r="F139" s="952">
        <f t="shared" si="376"/>
        <v>0</v>
      </c>
      <c r="G139" s="952">
        <f t="shared" si="376"/>
        <v>0</v>
      </c>
      <c r="H139" s="952">
        <f t="shared" si="376"/>
        <v>0</v>
      </c>
      <c r="I139" s="952">
        <f t="shared" si="376"/>
        <v>0</v>
      </c>
      <c r="J139" s="952">
        <f t="shared" si="376"/>
        <v>0</v>
      </c>
      <c r="K139" s="952">
        <f t="shared" si="376"/>
        <v>0</v>
      </c>
      <c r="L139" s="952">
        <f t="shared" si="376"/>
        <v>0</v>
      </c>
      <c r="M139" s="952">
        <f t="shared" si="376"/>
        <v>0</v>
      </c>
      <c r="N139" s="953">
        <f t="shared" si="376"/>
        <v>0</v>
      </c>
      <c r="O139" s="951">
        <f>N139</f>
        <v>0</v>
      </c>
      <c r="P139" s="952">
        <f t="shared" ref="P139:Z139" si="377">O139-O140</f>
        <v>0</v>
      </c>
      <c r="Q139" s="952">
        <f t="shared" si="377"/>
        <v>0</v>
      </c>
      <c r="R139" s="952">
        <f t="shared" si="377"/>
        <v>0</v>
      </c>
      <c r="S139" s="952">
        <f t="shared" si="377"/>
        <v>0</v>
      </c>
      <c r="T139" s="952">
        <f t="shared" si="377"/>
        <v>0</v>
      </c>
      <c r="U139" s="952">
        <f t="shared" si="377"/>
        <v>0</v>
      </c>
      <c r="V139" s="952">
        <f t="shared" si="377"/>
        <v>0</v>
      </c>
      <c r="W139" s="952">
        <f t="shared" si="377"/>
        <v>0</v>
      </c>
      <c r="X139" s="952">
        <f t="shared" si="377"/>
        <v>0</v>
      </c>
      <c r="Y139" s="952">
        <f t="shared" si="377"/>
        <v>0</v>
      </c>
      <c r="Z139" s="953">
        <f t="shared" si="377"/>
        <v>0</v>
      </c>
      <c r="AA139" s="951">
        <f>Z139</f>
        <v>0</v>
      </c>
      <c r="AB139" s="952">
        <f t="shared" ref="AB139:AL139" si="378">AA139-AA140</f>
        <v>0</v>
      </c>
      <c r="AC139" s="952">
        <f t="shared" si="378"/>
        <v>0</v>
      </c>
      <c r="AD139" s="952">
        <f t="shared" si="378"/>
        <v>0</v>
      </c>
      <c r="AE139" s="952">
        <f t="shared" si="378"/>
        <v>0</v>
      </c>
      <c r="AF139" s="952">
        <f t="shared" si="378"/>
        <v>0</v>
      </c>
      <c r="AG139" s="952">
        <f t="shared" si="378"/>
        <v>0</v>
      </c>
      <c r="AH139" s="952">
        <f t="shared" si="378"/>
        <v>0</v>
      </c>
      <c r="AI139" s="952">
        <f t="shared" si="378"/>
        <v>0</v>
      </c>
      <c r="AJ139" s="952">
        <f t="shared" si="378"/>
        <v>0</v>
      </c>
      <c r="AK139" s="952">
        <f t="shared" si="378"/>
        <v>0</v>
      </c>
      <c r="AL139" s="953">
        <f t="shared" si="378"/>
        <v>0</v>
      </c>
    </row>
    <row r="140" spans="1:38" x14ac:dyDescent="0.25">
      <c r="A140" s="404" t="s">
        <v>347</v>
      </c>
      <c r="B140" s="684"/>
      <c r="C140" s="951">
        <f t="shared" ref="C140:AL140" si="379">$B140-C141</f>
        <v>0</v>
      </c>
      <c r="D140" s="952">
        <f t="shared" si="379"/>
        <v>0</v>
      </c>
      <c r="E140" s="952">
        <f t="shared" si="379"/>
        <v>0</v>
      </c>
      <c r="F140" s="952">
        <f t="shared" si="379"/>
        <v>0</v>
      </c>
      <c r="G140" s="952">
        <f t="shared" si="379"/>
        <v>0</v>
      </c>
      <c r="H140" s="952">
        <f t="shared" si="379"/>
        <v>0</v>
      </c>
      <c r="I140" s="952">
        <f t="shared" si="379"/>
        <v>0</v>
      </c>
      <c r="J140" s="952">
        <f t="shared" si="379"/>
        <v>0</v>
      </c>
      <c r="K140" s="952">
        <f t="shared" si="379"/>
        <v>0</v>
      </c>
      <c r="L140" s="952">
        <f t="shared" si="379"/>
        <v>0</v>
      </c>
      <c r="M140" s="952">
        <f t="shared" si="379"/>
        <v>0</v>
      </c>
      <c r="N140" s="952">
        <f t="shared" si="379"/>
        <v>0</v>
      </c>
      <c r="O140" s="951">
        <f t="shared" si="379"/>
        <v>0</v>
      </c>
      <c r="P140" s="952">
        <f t="shared" si="379"/>
        <v>0</v>
      </c>
      <c r="Q140" s="952">
        <f t="shared" si="379"/>
        <v>0</v>
      </c>
      <c r="R140" s="952">
        <f t="shared" si="379"/>
        <v>0</v>
      </c>
      <c r="S140" s="952">
        <f t="shared" si="379"/>
        <v>0</v>
      </c>
      <c r="T140" s="952">
        <f t="shared" si="379"/>
        <v>0</v>
      </c>
      <c r="U140" s="952">
        <f t="shared" si="379"/>
        <v>0</v>
      </c>
      <c r="V140" s="952">
        <f t="shared" si="379"/>
        <v>0</v>
      </c>
      <c r="W140" s="952">
        <f t="shared" si="379"/>
        <v>0</v>
      </c>
      <c r="X140" s="952">
        <f t="shared" si="379"/>
        <v>0</v>
      </c>
      <c r="Y140" s="952">
        <f t="shared" si="379"/>
        <v>0</v>
      </c>
      <c r="Z140" s="952">
        <f t="shared" si="379"/>
        <v>0</v>
      </c>
      <c r="AA140" s="951">
        <f t="shared" si="379"/>
        <v>0</v>
      </c>
      <c r="AB140" s="952">
        <f t="shared" si="379"/>
        <v>0</v>
      </c>
      <c r="AC140" s="952">
        <f t="shared" si="379"/>
        <v>0</v>
      </c>
      <c r="AD140" s="952">
        <f t="shared" si="379"/>
        <v>0</v>
      </c>
      <c r="AE140" s="952">
        <f t="shared" si="379"/>
        <v>0</v>
      </c>
      <c r="AF140" s="952">
        <f t="shared" si="379"/>
        <v>0</v>
      </c>
      <c r="AG140" s="952">
        <f t="shared" si="379"/>
        <v>0</v>
      </c>
      <c r="AH140" s="952">
        <f t="shared" si="379"/>
        <v>0</v>
      </c>
      <c r="AI140" s="952">
        <f t="shared" si="379"/>
        <v>0</v>
      </c>
      <c r="AJ140" s="952">
        <f t="shared" si="379"/>
        <v>0</v>
      </c>
      <c r="AK140" s="952">
        <f t="shared" si="379"/>
        <v>0</v>
      </c>
      <c r="AL140" s="952">
        <f t="shared" si="379"/>
        <v>0</v>
      </c>
    </row>
    <row r="141" spans="1:38" x14ac:dyDescent="0.25">
      <c r="A141" s="98" t="s">
        <v>328</v>
      </c>
      <c r="B141" s="686"/>
      <c r="C141" s="951">
        <f t="shared" ref="C141:AL141" si="380">C139*$B141/12</f>
        <v>0</v>
      </c>
      <c r="D141" s="952">
        <f t="shared" si="380"/>
        <v>0</v>
      </c>
      <c r="E141" s="952">
        <f t="shared" si="380"/>
        <v>0</v>
      </c>
      <c r="F141" s="952">
        <f t="shared" si="380"/>
        <v>0</v>
      </c>
      <c r="G141" s="952">
        <f t="shared" si="380"/>
        <v>0</v>
      </c>
      <c r="H141" s="952">
        <f t="shared" si="380"/>
        <v>0</v>
      </c>
      <c r="I141" s="952">
        <f t="shared" si="380"/>
        <v>0</v>
      </c>
      <c r="J141" s="952">
        <f t="shared" si="380"/>
        <v>0</v>
      </c>
      <c r="K141" s="952">
        <f t="shared" si="380"/>
        <v>0</v>
      </c>
      <c r="L141" s="952">
        <f t="shared" si="380"/>
        <v>0</v>
      </c>
      <c r="M141" s="952">
        <f t="shared" si="380"/>
        <v>0</v>
      </c>
      <c r="N141" s="953">
        <f t="shared" si="380"/>
        <v>0</v>
      </c>
      <c r="O141" s="951">
        <f t="shared" si="380"/>
        <v>0</v>
      </c>
      <c r="P141" s="952">
        <f t="shared" si="380"/>
        <v>0</v>
      </c>
      <c r="Q141" s="952">
        <f t="shared" si="380"/>
        <v>0</v>
      </c>
      <c r="R141" s="952">
        <f t="shared" si="380"/>
        <v>0</v>
      </c>
      <c r="S141" s="952">
        <f t="shared" si="380"/>
        <v>0</v>
      </c>
      <c r="T141" s="952">
        <f t="shared" si="380"/>
        <v>0</v>
      </c>
      <c r="U141" s="952">
        <f t="shared" si="380"/>
        <v>0</v>
      </c>
      <c r="V141" s="952">
        <f t="shared" si="380"/>
        <v>0</v>
      </c>
      <c r="W141" s="952">
        <f t="shared" si="380"/>
        <v>0</v>
      </c>
      <c r="X141" s="952">
        <f t="shared" si="380"/>
        <v>0</v>
      </c>
      <c r="Y141" s="952">
        <f t="shared" si="380"/>
        <v>0</v>
      </c>
      <c r="Z141" s="953">
        <f t="shared" si="380"/>
        <v>0</v>
      </c>
      <c r="AA141" s="951">
        <f t="shared" si="380"/>
        <v>0</v>
      </c>
      <c r="AB141" s="952">
        <f t="shared" si="380"/>
        <v>0</v>
      </c>
      <c r="AC141" s="952">
        <f t="shared" si="380"/>
        <v>0</v>
      </c>
      <c r="AD141" s="952">
        <f t="shared" si="380"/>
        <v>0</v>
      </c>
      <c r="AE141" s="952">
        <f t="shared" si="380"/>
        <v>0</v>
      </c>
      <c r="AF141" s="952">
        <f t="shared" si="380"/>
        <v>0</v>
      </c>
      <c r="AG141" s="952">
        <f t="shared" si="380"/>
        <v>0</v>
      </c>
      <c r="AH141" s="952">
        <f t="shared" si="380"/>
        <v>0</v>
      </c>
      <c r="AI141" s="952">
        <f t="shared" si="380"/>
        <v>0</v>
      </c>
      <c r="AJ141" s="952">
        <f t="shared" si="380"/>
        <v>0</v>
      </c>
      <c r="AK141" s="952">
        <f t="shared" si="380"/>
        <v>0</v>
      </c>
      <c r="AL141" s="953">
        <f t="shared" si="380"/>
        <v>0</v>
      </c>
    </row>
    <row r="142" spans="1:38" ht="13" thickBot="1" x14ac:dyDescent="0.3">
      <c r="A142" s="193"/>
      <c r="B142" s="195"/>
      <c r="C142" s="689"/>
      <c r="D142" s="690"/>
      <c r="E142" s="690"/>
      <c r="F142" s="690"/>
      <c r="G142" s="690"/>
      <c r="H142" s="690"/>
      <c r="I142" s="690"/>
      <c r="J142" s="690"/>
      <c r="K142" s="690"/>
      <c r="L142" s="690"/>
      <c r="M142" s="690"/>
      <c r="N142" s="691"/>
      <c r="O142" s="692"/>
      <c r="P142" s="690"/>
      <c r="Q142" s="690"/>
      <c r="R142" s="690"/>
      <c r="S142" s="690"/>
      <c r="T142" s="690"/>
      <c r="U142" s="690"/>
      <c r="V142" s="690"/>
      <c r="W142" s="690"/>
      <c r="X142" s="690"/>
      <c r="Y142" s="690"/>
      <c r="Z142" s="691"/>
      <c r="AA142" s="693"/>
      <c r="AB142" s="694"/>
      <c r="AC142" s="694"/>
      <c r="AD142" s="694"/>
      <c r="AE142" s="694"/>
      <c r="AF142" s="694"/>
      <c r="AG142" s="694"/>
      <c r="AH142" s="694"/>
      <c r="AI142" s="694"/>
      <c r="AJ142" s="694"/>
      <c r="AK142" s="694"/>
      <c r="AL142" s="695"/>
    </row>
    <row r="143" spans="1:38" ht="13" x14ac:dyDescent="0.3">
      <c r="A143" s="696"/>
      <c r="B143" s="635"/>
      <c r="C143" s="697">
        <f t="shared" ref="C143:AL143" si="381">C121+C126+C131+C136 + C141</f>
        <v>0</v>
      </c>
      <c r="D143" s="698">
        <f t="shared" si="381"/>
        <v>0</v>
      </c>
      <c r="E143" s="698">
        <f t="shared" si="381"/>
        <v>0</v>
      </c>
      <c r="F143" s="698">
        <f t="shared" si="381"/>
        <v>0</v>
      </c>
      <c r="G143" s="698">
        <f t="shared" si="381"/>
        <v>0</v>
      </c>
      <c r="H143" s="698">
        <f t="shared" si="381"/>
        <v>0</v>
      </c>
      <c r="I143" s="698">
        <f t="shared" si="381"/>
        <v>0</v>
      </c>
      <c r="J143" s="698">
        <f t="shared" si="381"/>
        <v>0</v>
      </c>
      <c r="K143" s="698">
        <f t="shared" si="381"/>
        <v>0</v>
      </c>
      <c r="L143" s="698">
        <f t="shared" si="381"/>
        <v>0</v>
      </c>
      <c r="M143" s="698">
        <f t="shared" si="381"/>
        <v>0</v>
      </c>
      <c r="N143" s="699">
        <f t="shared" si="381"/>
        <v>0</v>
      </c>
      <c r="O143" s="700">
        <f t="shared" si="381"/>
        <v>0</v>
      </c>
      <c r="P143" s="698">
        <f t="shared" si="381"/>
        <v>0</v>
      </c>
      <c r="Q143" s="698">
        <f t="shared" si="381"/>
        <v>0</v>
      </c>
      <c r="R143" s="698">
        <f t="shared" si="381"/>
        <v>0</v>
      </c>
      <c r="S143" s="698">
        <f t="shared" si="381"/>
        <v>0</v>
      </c>
      <c r="T143" s="698">
        <f t="shared" si="381"/>
        <v>0</v>
      </c>
      <c r="U143" s="698">
        <f t="shared" si="381"/>
        <v>0</v>
      </c>
      <c r="V143" s="698">
        <f t="shared" si="381"/>
        <v>0</v>
      </c>
      <c r="W143" s="698">
        <f t="shared" si="381"/>
        <v>0</v>
      </c>
      <c r="X143" s="698">
        <f t="shared" si="381"/>
        <v>0</v>
      </c>
      <c r="Y143" s="698">
        <f t="shared" si="381"/>
        <v>0</v>
      </c>
      <c r="Z143" s="699">
        <f t="shared" si="381"/>
        <v>0</v>
      </c>
      <c r="AA143" s="701">
        <f t="shared" si="381"/>
        <v>0</v>
      </c>
      <c r="AB143" s="702">
        <f t="shared" si="381"/>
        <v>0</v>
      </c>
      <c r="AC143" s="702">
        <f t="shared" si="381"/>
        <v>0</v>
      </c>
      <c r="AD143" s="702">
        <f t="shared" si="381"/>
        <v>0</v>
      </c>
      <c r="AE143" s="702">
        <f t="shared" si="381"/>
        <v>0</v>
      </c>
      <c r="AF143" s="702">
        <f t="shared" si="381"/>
        <v>0</v>
      </c>
      <c r="AG143" s="702">
        <f t="shared" si="381"/>
        <v>0</v>
      </c>
      <c r="AH143" s="702">
        <f t="shared" si="381"/>
        <v>0</v>
      </c>
      <c r="AI143" s="702">
        <f t="shared" si="381"/>
        <v>0</v>
      </c>
      <c r="AJ143" s="702">
        <f t="shared" si="381"/>
        <v>0</v>
      </c>
      <c r="AK143" s="702">
        <f t="shared" si="381"/>
        <v>0</v>
      </c>
      <c r="AL143" s="703">
        <f t="shared" si="381"/>
        <v>0</v>
      </c>
    </row>
    <row r="144" spans="1:38" ht="13.5" thickBot="1" x14ac:dyDescent="0.35">
      <c r="A144" s="704"/>
      <c r="B144" s="640"/>
      <c r="C144" s="705">
        <f t="shared" ref="C144:AL144" si="382">C120+C125+C130+C135+C140</f>
        <v>0</v>
      </c>
      <c r="D144" s="706">
        <f t="shared" si="382"/>
        <v>0</v>
      </c>
      <c r="E144" s="706">
        <f t="shared" si="382"/>
        <v>0</v>
      </c>
      <c r="F144" s="706">
        <f t="shared" si="382"/>
        <v>0</v>
      </c>
      <c r="G144" s="706">
        <f t="shared" si="382"/>
        <v>0</v>
      </c>
      <c r="H144" s="706">
        <f t="shared" si="382"/>
        <v>0</v>
      </c>
      <c r="I144" s="706">
        <f t="shared" si="382"/>
        <v>0</v>
      </c>
      <c r="J144" s="706">
        <f t="shared" si="382"/>
        <v>0</v>
      </c>
      <c r="K144" s="706">
        <f t="shared" si="382"/>
        <v>0</v>
      </c>
      <c r="L144" s="706">
        <f t="shared" si="382"/>
        <v>0</v>
      </c>
      <c r="M144" s="706">
        <f t="shared" si="382"/>
        <v>0</v>
      </c>
      <c r="N144" s="640">
        <f t="shared" si="382"/>
        <v>0</v>
      </c>
      <c r="O144" s="707">
        <f t="shared" si="382"/>
        <v>0</v>
      </c>
      <c r="P144" s="706">
        <f t="shared" si="382"/>
        <v>0</v>
      </c>
      <c r="Q144" s="706">
        <f t="shared" si="382"/>
        <v>0</v>
      </c>
      <c r="R144" s="706">
        <f t="shared" si="382"/>
        <v>0</v>
      </c>
      <c r="S144" s="706">
        <f t="shared" si="382"/>
        <v>0</v>
      </c>
      <c r="T144" s="706">
        <f t="shared" si="382"/>
        <v>0</v>
      </c>
      <c r="U144" s="706">
        <f t="shared" si="382"/>
        <v>0</v>
      </c>
      <c r="V144" s="706">
        <f t="shared" si="382"/>
        <v>0</v>
      </c>
      <c r="W144" s="706">
        <f t="shared" si="382"/>
        <v>0</v>
      </c>
      <c r="X144" s="706">
        <f t="shared" si="382"/>
        <v>0</v>
      </c>
      <c r="Y144" s="706">
        <f t="shared" si="382"/>
        <v>0</v>
      </c>
      <c r="Z144" s="640">
        <f t="shared" si="382"/>
        <v>0</v>
      </c>
      <c r="AA144" s="705">
        <f t="shared" si="382"/>
        <v>0</v>
      </c>
      <c r="AB144" s="706">
        <f t="shared" si="382"/>
        <v>0</v>
      </c>
      <c r="AC144" s="706">
        <f t="shared" si="382"/>
        <v>0</v>
      </c>
      <c r="AD144" s="706">
        <f t="shared" si="382"/>
        <v>0</v>
      </c>
      <c r="AE144" s="706">
        <f t="shared" si="382"/>
        <v>0</v>
      </c>
      <c r="AF144" s="706">
        <f t="shared" si="382"/>
        <v>0</v>
      </c>
      <c r="AG144" s="706">
        <f t="shared" si="382"/>
        <v>0</v>
      </c>
      <c r="AH144" s="706">
        <f t="shared" si="382"/>
        <v>0</v>
      </c>
      <c r="AI144" s="706">
        <f t="shared" si="382"/>
        <v>0</v>
      </c>
      <c r="AJ144" s="706">
        <f t="shared" si="382"/>
        <v>0</v>
      </c>
      <c r="AK144" s="706">
        <f t="shared" si="382"/>
        <v>0</v>
      </c>
      <c r="AL144" s="640">
        <f t="shared" si="382"/>
        <v>0</v>
      </c>
    </row>
    <row r="145" spans="1:39" ht="13" x14ac:dyDescent="0.3">
      <c r="L145" s="15"/>
    </row>
    <row r="146" spans="1:39" ht="20" x14ac:dyDescent="0.4">
      <c r="A146" s="197" t="s">
        <v>358</v>
      </c>
    </row>
    <row r="147" spans="1:39" ht="13" thickBot="1" x14ac:dyDescent="0.3"/>
    <row r="148" spans="1:39" ht="13.5" thickBot="1" x14ac:dyDescent="0.3">
      <c r="A148" s="912"/>
      <c r="B148" s="913"/>
      <c r="C148" s="917" t="s">
        <v>290</v>
      </c>
      <c r="D148" s="915" t="s">
        <v>291</v>
      </c>
      <c r="E148" s="917" t="s">
        <v>292</v>
      </c>
      <c r="F148" s="915" t="s">
        <v>293</v>
      </c>
      <c r="G148" s="917" t="s">
        <v>294</v>
      </c>
      <c r="H148" s="915" t="s">
        <v>295</v>
      </c>
      <c r="I148" s="917" t="s">
        <v>296</v>
      </c>
      <c r="J148" s="915" t="s">
        <v>297</v>
      </c>
      <c r="K148" s="917" t="s">
        <v>298</v>
      </c>
      <c r="L148" s="915" t="s">
        <v>299</v>
      </c>
      <c r="M148" s="917" t="s">
        <v>300</v>
      </c>
      <c r="N148" s="922" t="s">
        <v>301</v>
      </c>
      <c r="O148" s="917" t="s">
        <v>302</v>
      </c>
      <c r="P148" s="915" t="s">
        <v>303</v>
      </c>
      <c r="Q148" s="917" t="s">
        <v>304</v>
      </c>
      <c r="R148" s="915" t="s">
        <v>305</v>
      </c>
      <c r="S148" s="917" t="s">
        <v>306</v>
      </c>
      <c r="T148" s="915" t="s">
        <v>307</v>
      </c>
      <c r="U148" s="917" t="s">
        <v>308</v>
      </c>
      <c r="V148" s="915" t="s">
        <v>309</v>
      </c>
      <c r="W148" s="917" t="s">
        <v>310</v>
      </c>
      <c r="X148" s="915" t="s">
        <v>311</v>
      </c>
      <c r="Y148" s="917" t="s">
        <v>312</v>
      </c>
      <c r="Z148" s="916" t="s">
        <v>313</v>
      </c>
      <c r="AA148" s="917" t="s">
        <v>314</v>
      </c>
      <c r="AB148" s="915" t="s">
        <v>315</v>
      </c>
      <c r="AC148" s="917" t="s">
        <v>316</v>
      </c>
      <c r="AD148" s="915" t="s">
        <v>317</v>
      </c>
      <c r="AE148" s="917" t="s">
        <v>318</v>
      </c>
      <c r="AF148" s="915" t="s">
        <v>319</v>
      </c>
      <c r="AG148" s="917" t="s">
        <v>320</v>
      </c>
      <c r="AH148" s="915" t="s">
        <v>321</v>
      </c>
      <c r="AI148" s="917" t="s">
        <v>322</v>
      </c>
      <c r="AJ148" s="915" t="s">
        <v>323</v>
      </c>
      <c r="AK148" s="917" t="s">
        <v>324</v>
      </c>
      <c r="AL148" s="916" t="s">
        <v>325</v>
      </c>
    </row>
    <row r="149" spans="1:39" ht="13" x14ac:dyDescent="0.3">
      <c r="A149" s="708" t="s">
        <v>329</v>
      </c>
      <c r="B149" s="710"/>
      <c r="C149" s="711">
        <f>C33+C109+C143</f>
        <v>41.666666666666664</v>
      </c>
      <c r="D149" s="709">
        <f>D33+D109+D143</f>
        <v>37.673611111111107</v>
      </c>
      <c r="E149" s="712">
        <f>E33+E109+E143+C62</f>
        <v>33.663917824074076</v>
      </c>
      <c r="F149" s="709">
        <f>F33+F109+F143</f>
        <v>29.637517481674383</v>
      </c>
      <c r="G149" s="709">
        <f>G33+G109+G143</f>
        <v>25.594340471181358</v>
      </c>
      <c r="H149" s="712">
        <f>H33+H109+H143+D62</f>
        <v>21.534316889811279</v>
      </c>
      <c r="I149" s="709">
        <f>I33+I109+I143</f>
        <v>17.45737654351883</v>
      </c>
      <c r="J149" s="709">
        <f>J33+J109+J143</f>
        <v>13.363448945783489</v>
      </c>
      <c r="K149" s="712">
        <f>K33+K109+K143+E62</f>
        <v>9.2524633163909211</v>
      </c>
      <c r="L149" s="709">
        <f>L33+L109+L143</f>
        <v>5.1243485802092161</v>
      </c>
      <c r="M149" s="709">
        <f>M33+M109+M143</f>
        <v>0.97903336596008816</v>
      </c>
      <c r="N149" s="712">
        <f>N33+N109+N143+F62</f>
        <v>0</v>
      </c>
      <c r="O149" s="711">
        <f>O33+O109+O143</f>
        <v>0</v>
      </c>
      <c r="P149" s="709">
        <f>P33+P109+P143</f>
        <v>0</v>
      </c>
      <c r="Q149" s="712">
        <f>Q33+Q109+Q143+G62</f>
        <v>0</v>
      </c>
      <c r="R149" s="709">
        <f>R33+R109+R143</f>
        <v>0</v>
      </c>
      <c r="S149" s="709">
        <f>S33+S109+S143</f>
        <v>0</v>
      </c>
      <c r="T149" s="712">
        <f>T33+T109+T143+H62</f>
        <v>0</v>
      </c>
      <c r="U149" s="709">
        <f>U33+U109+U143</f>
        <v>0</v>
      </c>
      <c r="V149" s="709">
        <f>V33+V109+V143</f>
        <v>0</v>
      </c>
      <c r="W149" s="712">
        <f>W33+W109+W143+I62</f>
        <v>0</v>
      </c>
      <c r="X149" s="709">
        <f>X33+X109+X143</f>
        <v>0</v>
      </c>
      <c r="Y149" s="709">
        <f>Y33+Y109+Y143</f>
        <v>0</v>
      </c>
      <c r="Z149" s="712">
        <f>Z33+Z109+Z143+J62</f>
        <v>0</v>
      </c>
      <c r="AA149" s="711">
        <f>AA33+AA109+AA143</f>
        <v>0</v>
      </c>
      <c r="AB149" s="709">
        <f>AB33+AB109+AB143</f>
        <v>0</v>
      </c>
      <c r="AC149" s="712">
        <f>AC33+AC109+AC143+K62</f>
        <v>0</v>
      </c>
      <c r="AD149" s="709">
        <f>AD33+AD109+AD143</f>
        <v>0</v>
      </c>
      <c r="AE149" s="709">
        <f>AE33+AE109+AE143</f>
        <v>0</v>
      </c>
      <c r="AF149" s="712">
        <f>AF33+AF109+AF143+L62</f>
        <v>0</v>
      </c>
      <c r="AG149" s="709">
        <f>AG33+AG109+AG143</f>
        <v>0</v>
      </c>
      <c r="AH149" s="709">
        <f>AH33+AH109+AH143</f>
        <v>0</v>
      </c>
      <c r="AI149" s="712">
        <f>AI33+AI109+AI143+M62</f>
        <v>0</v>
      </c>
      <c r="AJ149" s="709">
        <f>AJ33+AJ109+AJ143</f>
        <v>0</v>
      </c>
      <c r="AK149" s="709">
        <f>AK33+AK109+AK143</f>
        <v>0</v>
      </c>
      <c r="AL149" s="712">
        <f>AL33+AL109+AL143+N62</f>
        <v>0</v>
      </c>
      <c r="AM149" s="69" t="e">
        <f>SUM(#REF!)</f>
        <v>#REF!</v>
      </c>
    </row>
    <row r="150" spans="1:39" ht="13.5" thickBot="1" x14ac:dyDescent="0.35">
      <c r="A150" s="713" t="s">
        <v>327</v>
      </c>
      <c r="B150" s="714"/>
      <c r="C150" s="715">
        <f>C34+C110+C144</f>
        <v>958.33333333333337</v>
      </c>
      <c r="D150" s="716">
        <f>D34+D110+D144</f>
        <v>962.32638888888891</v>
      </c>
      <c r="E150" s="717">
        <f>E34+E110+E144+C63</f>
        <v>966.33608217592587</v>
      </c>
      <c r="F150" s="716">
        <f>F34+F110+F144</f>
        <v>970.36248251832558</v>
      </c>
      <c r="G150" s="716">
        <f>G34+G110+G144</f>
        <v>974.40565952881866</v>
      </c>
      <c r="H150" s="717">
        <f>H34+H110+H144+D63</f>
        <v>978.46568311018871</v>
      </c>
      <c r="I150" s="716">
        <f>I34+I110+I144</f>
        <v>982.54262345648112</v>
      </c>
      <c r="J150" s="716">
        <f>J34+J110+J144</f>
        <v>986.63655105421651</v>
      </c>
      <c r="K150" s="717">
        <f>K34+K110+K144+E63</f>
        <v>990.74753668360904</v>
      </c>
      <c r="L150" s="716">
        <f>L34+L110+L144</f>
        <v>994.87565141979076</v>
      </c>
      <c r="M150" s="716">
        <f>M34+M110+M144</f>
        <v>234.97</v>
      </c>
      <c r="N150" s="717">
        <f>N34+N110+N144+F63</f>
        <v>0</v>
      </c>
      <c r="O150" s="715">
        <f>O34+O110+O144</f>
        <v>0</v>
      </c>
      <c r="P150" s="716">
        <f>P34+P110+P144</f>
        <v>0</v>
      </c>
      <c r="Q150" s="717">
        <f>Q34+Q110+Q144+G63</f>
        <v>0</v>
      </c>
      <c r="R150" s="716">
        <f>R34+R110+R144</f>
        <v>0</v>
      </c>
      <c r="S150" s="716">
        <f>S34+S110+S144</f>
        <v>0</v>
      </c>
      <c r="T150" s="717">
        <f>T34+T110+T144+H63</f>
        <v>0</v>
      </c>
      <c r="U150" s="716">
        <f>U34+U110+U144</f>
        <v>0</v>
      </c>
      <c r="V150" s="716">
        <f>V34+V110+V144</f>
        <v>0</v>
      </c>
      <c r="W150" s="717">
        <f>W34+W110+W144+I63</f>
        <v>0</v>
      </c>
      <c r="X150" s="716">
        <f>X34+X110+X144</f>
        <v>0</v>
      </c>
      <c r="Y150" s="716">
        <f>Y34+Y110+Y144</f>
        <v>0</v>
      </c>
      <c r="Z150" s="717">
        <f>Z34+Z110+Z144+J63</f>
        <v>0</v>
      </c>
      <c r="AA150" s="715">
        <f>AA34+AA110+AA144</f>
        <v>0</v>
      </c>
      <c r="AB150" s="716">
        <f>AB34+AB110+AB144</f>
        <v>0</v>
      </c>
      <c r="AC150" s="717">
        <f>AC34+AC110+AC144+K63</f>
        <v>0</v>
      </c>
      <c r="AD150" s="716">
        <f>AD34+AD110+AD144</f>
        <v>0</v>
      </c>
      <c r="AE150" s="716">
        <f>AE34+AE110+AE144</f>
        <v>0</v>
      </c>
      <c r="AF150" s="717">
        <f>AF34+AF110+AF144+L63</f>
        <v>0</v>
      </c>
      <c r="AG150" s="716">
        <f>AG34+AG110+AG144</f>
        <v>0</v>
      </c>
      <c r="AH150" s="716">
        <f>AH34+AH110+AH144</f>
        <v>0</v>
      </c>
      <c r="AI150" s="717">
        <f>AI34+AI110+AI144+M63</f>
        <v>0</v>
      </c>
      <c r="AJ150" s="716">
        <f>AJ34+AJ110+AJ144</f>
        <v>0</v>
      </c>
      <c r="AK150" s="716">
        <f>AK34+AK110+AK144</f>
        <v>0</v>
      </c>
      <c r="AL150" s="717">
        <f>AL34+AL110+AL144+N63</f>
        <v>0</v>
      </c>
      <c r="AM150" s="69" t="e">
        <f>SUM(#REF!)</f>
        <v>#REF!</v>
      </c>
    </row>
    <row r="151" spans="1:39" x14ac:dyDescent="0.25">
      <c r="A151" s="718" t="s">
        <v>359</v>
      </c>
      <c r="E151" s="69">
        <f>SUM(C149:E149)</f>
        <v>113.00419560185185</v>
      </c>
      <c r="N151" s="719">
        <f>SUM(C149:N149)</f>
        <v>235.94704119638143</v>
      </c>
      <c r="Z151" s="69">
        <f>SUM(O149:Z149)</f>
        <v>0</v>
      </c>
      <c r="AL151" s="69">
        <f>SUM(AA149:AL149)</f>
        <v>0</v>
      </c>
    </row>
    <row r="152" spans="1:39" x14ac:dyDescent="0.25">
      <c r="A152" s="720" t="s">
        <v>360</v>
      </c>
      <c r="N152" s="721">
        <f>SUM(C150:N150)</f>
        <v>10000.001992169577</v>
      </c>
      <c r="O152" s="69"/>
      <c r="Z152" s="69">
        <f>SUM(O150:Z150)</f>
        <v>0</v>
      </c>
      <c r="AL152" s="69">
        <f>SUM(AA150:AL150)</f>
        <v>0</v>
      </c>
    </row>
    <row r="153" spans="1:39" x14ac:dyDescent="0.25">
      <c r="A153" s="718" t="s">
        <v>361</v>
      </c>
      <c r="C153" s="719">
        <f t="shared" ref="C153:AL153" si="383">SUM(C149:C150)</f>
        <v>1000</v>
      </c>
      <c r="D153" s="719">
        <f t="shared" si="383"/>
        <v>1000</v>
      </c>
      <c r="E153" s="719">
        <f t="shared" si="383"/>
        <v>1000</v>
      </c>
      <c r="F153" s="719">
        <f t="shared" si="383"/>
        <v>1000</v>
      </c>
      <c r="G153" s="719">
        <f t="shared" si="383"/>
        <v>1000</v>
      </c>
      <c r="H153" s="719">
        <f t="shared" si="383"/>
        <v>1000</v>
      </c>
      <c r="I153" s="719">
        <f t="shared" si="383"/>
        <v>1000</v>
      </c>
      <c r="J153" s="719">
        <f t="shared" si="383"/>
        <v>1000</v>
      </c>
      <c r="K153" s="719">
        <f t="shared" si="383"/>
        <v>1000</v>
      </c>
      <c r="L153" s="719">
        <f t="shared" si="383"/>
        <v>1000</v>
      </c>
      <c r="M153" s="719">
        <f t="shared" si="383"/>
        <v>235.94903336596008</v>
      </c>
      <c r="N153" s="719">
        <f t="shared" si="383"/>
        <v>0</v>
      </c>
      <c r="O153" s="719">
        <f t="shared" si="383"/>
        <v>0</v>
      </c>
      <c r="P153" s="719">
        <f t="shared" si="383"/>
        <v>0</v>
      </c>
      <c r="Q153" s="719">
        <f t="shared" si="383"/>
        <v>0</v>
      </c>
      <c r="R153" s="719">
        <f t="shared" si="383"/>
        <v>0</v>
      </c>
      <c r="S153" s="719">
        <f t="shared" si="383"/>
        <v>0</v>
      </c>
      <c r="T153" s="719">
        <f t="shared" si="383"/>
        <v>0</v>
      </c>
      <c r="U153" s="719">
        <f t="shared" si="383"/>
        <v>0</v>
      </c>
      <c r="V153" s="719">
        <f t="shared" si="383"/>
        <v>0</v>
      </c>
      <c r="W153" s="719">
        <f t="shared" si="383"/>
        <v>0</v>
      </c>
      <c r="X153" s="719">
        <f t="shared" si="383"/>
        <v>0</v>
      </c>
      <c r="Y153" s="719">
        <f t="shared" si="383"/>
        <v>0</v>
      </c>
      <c r="Z153" s="719">
        <f t="shared" si="383"/>
        <v>0</v>
      </c>
      <c r="AA153" s="719">
        <f t="shared" si="383"/>
        <v>0</v>
      </c>
      <c r="AB153" s="719">
        <f t="shared" si="383"/>
        <v>0</v>
      </c>
      <c r="AC153" s="719">
        <f t="shared" si="383"/>
        <v>0</v>
      </c>
      <c r="AD153" s="719">
        <f t="shared" si="383"/>
        <v>0</v>
      </c>
      <c r="AE153" s="719">
        <f t="shared" si="383"/>
        <v>0</v>
      </c>
      <c r="AF153" s="719">
        <f t="shared" si="383"/>
        <v>0</v>
      </c>
      <c r="AG153" s="719">
        <f t="shared" si="383"/>
        <v>0</v>
      </c>
      <c r="AH153" s="719">
        <f t="shared" si="383"/>
        <v>0</v>
      </c>
      <c r="AI153" s="719">
        <f t="shared" si="383"/>
        <v>0</v>
      </c>
      <c r="AJ153" s="719">
        <f t="shared" si="383"/>
        <v>0</v>
      </c>
      <c r="AK153" s="719">
        <f t="shared" si="383"/>
        <v>0</v>
      </c>
      <c r="AL153" s="719">
        <f t="shared" si="383"/>
        <v>0</v>
      </c>
    </row>
    <row r="154" spans="1:39" x14ac:dyDescent="0.25">
      <c r="A154" s="720" t="s">
        <v>362</v>
      </c>
      <c r="N154" s="721">
        <f>SUM(C153:N153)</f>
        <v>10235.94903336596</v>
      </c>
      <c r="Z154" s="721">
        <f>SUM(O153:Z153)</f>
        <v>0</v>
      </c>
      <c r="AL154" s="721">
        <f>SUM(AA153:AL153)</f>
        <v>0</v>
      </c>
    </row>
  </sheetData>
  <pageMargins left="0.51180555555555596" right="0.15763888888888899" top="0.59027777777777801" bottom="0.27569444444444402" header="0.511811023622047" footer="0.511811023622047"/>
  <pageSetup paperSize="9" scale="75" orientation="portrait" horizontalDpi="300" verticalDpi="300" r:id="rId1"/>
  <rowBreaks count="1" manualBreakCount="1">
    <brk id="35" max="16383" man="1"/>
  </rowBreaks>
  <colBreaks count="1" manualBreakCount="1"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D99694"/>
  </sheetPr>
  <dimension ref="A1:U105"/>
  <sheetViews>
    <sheetView showGridLines="0" zoomScaleNormal="100" workbookViewId="0">
      <pane xSplit="2" ySplit="3" topLeftCell="C67" activePane="bottomRight" state="frozen"/>
      <selection pane="topRight" activeCell="E33" sqref="E33"/>
      <selection pane="bottomLeft" activeCell="E33" sqref="E33"/>
      <selection pane="bottomRight" activeCell="D39" sqref="D39"/>
    </sheetView>
  </sheetViews>
  <sheetFormatPr baseColWidth="10" defaultColWidth="10.453125" defaultRowHeight="12.5" x14ac:dyDescent="0.25"/>
  <cols>
    <col min="1" max="1" width="41.81640625" customWidth="1"/>
    <col min="2" max="2" width="14.7265625" customWidth="1"/>
    <col min="3" max="4" width="11.453125" customWidth="1"/>
    <col min="5" max="5" width="13.81640625" customWidth="1"/>
    <col min="6" max="6" width="12.7265625" customWidth="1"/>
    <col min="7" max="10" width="11.453125" customWidth="1"/>
    <col min="15" max="15" width="11.7265625" customWidth="1"/>
  </cols>
  <sheetData>
    <row r="1" spans="1:21" ht="25.5" customHeight="1" x14ac:dyDescent="0.4">
      <c r="A1" s="722" t="s">
        <v>363</v>
      </c>
      <c r="B1" s="723">
        <f>Start!C13</f>
        <v>2026</v>
      </c>
      <c r="C1" s="724"/>
      <c r="D1" s="725" t="str">
        <f>Start!C10</f>
        <v>Bäckerei Muster UG</v>
      </c>
      <c r="E1" s="726"/>
      <c r="F1" s="2"/>
      <c r="G1" s="2"/>
      <c r="H1" s="570"/>
      <c r="I1" s="727"/>
      <c r="J1" s="2"/>
      <c r="K1" s="2"/>
      <c r="L1" s="2"/>
      <c r="M1" s="2"/>
      <c r="N1" s="3"/>
      <c r="O1" s="728"/>
    </row>
    <row r="2" spans="1:21" ht="23" x14ac:dyDescent="0.5">
      <c r="A2" s="729" t="str">
        <f>Start!C7</f>
        <v>Neuplanung</v>
      </c>
      <c r="B2" s="730"/>
      <c r="C2" s="405"/>
      <c r="H2" s="163"/>
      <c r="N2" s="5"/>
      <c r="O2" s="728"/>
    </row>
    <row r="3" spans="1:21" ht="13" x14ac:dyDescent="0.3">
      <c r="A3" s="18"/>
      <c r="B3" s="731"/>
      <c r="C3" s="732" t="s">
        <v>68</v>
      </c>
      <c r="D3" s="733" t="s">
        <v>69</v>
      </c>
      <c r="E3" s="733" t="s">
        <v>70</v>
      </c>
      <c r="F3" s="733" t="s">
        <v>71</v>
      </c>
      <c r="G3" s="733" t="s">
        <v>72</v>
      </c>
      <c r="H3" s="732" t="s">
        <v>73</v>
      </c>
      <c r="I3" s="733" t="s">
        <v>74</v>
      </c>
      <c r="J3" s="733" t="s">
        <v>75</v>
      </c>
      <c r="K3" s="733" t="s">
        <v>76</v>
      </c>
      <c r="L3" s="733" t="s">
        <v>77</v>
      </c>
      <c r="M3" s="733" t="s">
        <v>78</v>
      </c>
      <c r="N3" s="732" t="s">
        <v>79</v>
      </c>
      <c r="O3" s="3"/>
    </row>
    <row r="4" spans="1:21" ht="13" x14ac:dyDescent="0.3">
      <c r="A4" s="734" t="s">
        <v>364</v>
      </c>
      <c r="B4" s="735"/>
      <c r="C4" s="736">
        <v>100000</v>
      </c>
      <c r="D4" s="737">
        <f t="shared" ref="D4" si="0">C4+C90</f>
        <v>74303.899136206979</v>
      </c>
      <c r="E4" s="737">
        <f t="shared" ref="E4" si="1">D4+D90</f>
        <v>67638.439374222697</v>
      </c>
      <c r="F4" s="737">
        <f t="shared" ref="F4" si="2">E4+E90</f>
        <v>67958.806424560898</v>
      </c>
      <c r="G4" s="737">
        <f t="shared" ref="G4" si="3">F4+F90</f>
        <v>70669.702493326055</v>
      </c>
      <c r="H4" s="737">
        <f t="shared" ref="H4" si="4">G4+G90</f>
        <v>67663.022981821268</v>
      </c>
      <c r="I4" s="737">
        <f t="shared" ref="I4:O4" si="5">H4+H90</f>
        <v>64036.07316278918</v>
      </c>
      <c r="J4" s="737">
        <f t="shared" si="5"/>
        <v>66060.249201117447</v>
      </c>
      <c r="K4" s="737">
        <f t="shared" si="5"/>
        <v>62076.115395351982</v>
      </c>
      <c r="L4" s="737">
        <f t="shared" si="5"/>
        <v>61065.979799821856</v>
      </c>
      <c r="M4" s="737">
        <f t="shared" si="5"/>
        <v>63961.61352629005</v>
      </c>
      <c r="N4" s="738">
        <f t="shared" si="5"/>
        <v>63821.756102359061</v>
      </c>
      <c r="O4" s="739">
        <f t="shared" si="5"/>
        <v>76036.336872193831</v>
      </c>
    </row>
    <row r="5" spans="1:21" ht="13" x14ac:dyDescent="0.3">
      <c r="A5" s="239" t="s">
        <v>365</v>
      </c>
      <c r="B5" s="239"/>
      <c r="C5" s="740">
        <v>50000</v>
      </c>
      <c r="D5" s="740">
        <f t="shared" ref="D5:O5" si="6">C5</f>
        <v>50000</v>
      </c>
      <c r="E5" s="740">
        <f t="shared" si="6"/>
        <v>50000</v>
      </c>
      <c r="F5" s="740">
        <f t="shared" si="6"/>
        <v>50000</v>
      </c>
      <c r="G5" s="740">
        <f t="shared" si="6"/>
        <v>50000</v>
      </c>
      <c r="H5" s="740">
        <f t="shared" si="6"/>
        <v>50000</v>
      </c>
      <c r="I5" s="740">
        <f t="shared" si="6"/>
        <v>50000</v>
      </c>
      <c r="J5" s="740">
        <f t="shared" si="6"/>
        <v>50000</v>
      </c>
      <c r="K5" s="740">
        <f t="shared" si="6"/>
        <v>50000</v>
      </c>
      <c r="L5" s="740">
        <f t="shared" si="6"/>
        <v>50000</v>
      </c>
      <c r="M5" s="740">
        <f t="shared" si="6"/>
        <v>50000</v>
      </c>
      <c r="N5" s="740">
        <f t="shared" si="6"/>
        <v>50000</v>
      </c>
      <c r="O5" s="740">
        <f t="shared" si="6"/>
        <v>50000</v>
      </c>
    </row>
    <row r="6" spans="1:21" ht="13" x14ac:dyDescent="0.3">
      <c r="A6" s="239" t="s">
        <v>366</v>
      </c>
      <c r="B6" s="239"/>
      <c r="C6" s="741">
        <f t="shared" ref="C6:N6" si="7">C5+C4</f>
        <v>150000</v>
      </c>
      <c r="D6" s="741">
        <f t="shared" si="7"/>
        <v>124303.89913620698</v>
      </c>
      <c r="E6" s="741">
        <f t="shared" si="7"/>
        <v>117638.4393742227</v>
      </c>
      <c r="F6" s="741">
        <f t="shared" si="7"/>
        <v>117958.8064245609</v>
      </c>
      <c r="G6" s="741">
        <f t="shared" si="7"/>
        <v>120669.70249332605</v>
      </c>
      <c r="H6" s="741">
        <f t="shared" si="7"/>
        <v>117663.02298182127</v>
      </c>
      <c r="I6" s="741">
        <f t="shared" si="7"/>
        <v>114036.07316278918</v>
      </c>
      <c r="J6" s="741">
        <f t="shared" si="7"/>
        <v>116060.24920111745</v>
      </c>
      <c r="K6" s="741">
        <f t="shared" si="7"/>
        <v>112076.11539535198</v>
      </c>
      <c r="L6" s="741">
        <f t="shared" si="7"/>
        <v>111065.97979982186</v>
      </c>
      <c r="M6" s="741">
        <f t="shared" si="7"/>
        <v>113961.61352629005</v>
      </c>
      <c r="N6" s="742">
        <f t="shared" si="7"/>
        <v>113821.75610235907</v>
      </c>
      <c r="O6" s="743">
        <f>O4+O5</f>
        <v>126036.33687219383</v>
      </c>
    </row>
    <row r="7" spans="1:21" x14ac:dyDescent="0.25">
      <c r="A7" s="4"/>
      <c r="B7" s="4"/>
      <c r="N7" s="5"/>
      <c r="O7" s="352"/>
    </row>
    <row r="8" spans="1:21" x14ac:dyDescent="0.25">
      <c r="A8" s="179" t="s">
        <v>367</v>
      </c>
      <c r="B8" s="744">
        <f>Paramtr!C11</f>
        <v>0.99814400346740839</v>
      </c>
      <c r="C8" s="119">
        <f>GuV_J1!C$5*$B8</f>
        <v>37344.583945300983</v>
      </c>
      <c r="D8" s="119">
        <f>GuV_J1!D$5*$B8</f>
        <v>57266.944350642734</v>
      </c>
      <c r="E8" s="119">
        <f>GuV_J1!E$5*$B8</f>
        <v>67143.591204091848</v>
      </c>
      <c r="F8" s="119">
        <f>GuV_J1!F$5*$B8</f>
        <v>72096.113190244301</v>
      </c>
      <c r="G8" s="119">
        <f>GuV_J1!G$5*$B8</f>
        <v>69253.912549697736</v>
      </c>
      <c r="H8" s="119">
        <f>GuV_J1!H$5*$B8</f>
        <v>66103.90338911624</v>
      </c>
      <c r="I8" s="119">
        <f>GuV_J1!I$5*$B8</f>
        <v>71733.405925645304</v>
      </c>
      <c r="J8" s="119">
        <f>GuV_J1!J$5*$B8</f>
        <v>69280.866609085962</v>
      </c>
      <c r="K8" s="119">
        <f>GuV_J1!K$5*$B8</f>
        <v>71552.729083774262</v>
      </c>
      <c r="L8" s="119">
        <f>GuV_J1!L$5*$B8</f>
        <v>78326.05635044993</v>
      </c>
      <c r="M8" s="119">
        <f>GuV_J1!M$5*$B8</f>
        <v>69953.390220215064</v>
      </c>
      <c r="N8" s="119">
        <f>GuV_J1!N$5*$B8</f>
        <v>91812.340841688943</v>
      </c>
      <c r="O8" s="352">
        <f>SUM(B8:N8)</f>
        <v>821868.83580395672</v>
      </c>
      <c r="Q8" s="745"/>
      <c r="R8" s="163" t="s">
        <v>368</v>
      </c>
      <c r="S8" s="163"/>
      <c r="T8" s="163"/>
      <c r="U8" s="163"/>
    </row>
    <row r="9" spans="1:21" x14ac:dyDescent="0.25">
      <c r="A9" s="179" t="s">
        <v>369</v>
      </c>
      <c r="B9" s="746"/>
      <c r="C9" s="119">
        <f>'so Erl'!F31</f>
        <v>0</v>
      </c>
      <c r="D9" s="119">
        <f>'so Erl'!G31</f>
        <v>0</v>
      </c>
      <c r="E9" s="119">
        <f>'so Erl'!H31</f>
        <v>0</v>
      </c>
      <c r="F9" s="119">
        <f>'so Erl'!I31</f>
        <v>0</v>
      </c>
      <c r="G9" s="119">
        <f>'so Erl'!J31</f>
        <v>0</v>
      </c>
      <c r="H9" s="119">
        <f>'so Erl'!K31</f>
        <v>0</v>
      </c>
      <c r="I9" s="119">
        <f>'so Erl'!L31</f>
        <v>0</v>
      </c>
      <c r="J9" s="119">
        <f>'so Erl'!M31</f>
        <v>0</v>
      </c>
      <c r="K9" s="119">
        <f>'so Erl'!N31</f>
        <v>0</v>
      </c>
      <c r="L9" s="119">
        <f>'so Erl'!O31</f>
        <v>0</v>
      </c>
      <c r="M9" s="119">
        <f>'so Erl'!P31</f>
        <v>0</v>
      </c>
      <c r="N9" s="387">
        <f>'so Erl'!Q31</f>
        <v>0</v>
      </c>
      <c r="O9" s="352"/>
    </row>
    <row r="10" spans="1:21" x14ac:dyDescent="0.25">
      <c r="A10" s="747" t="s">
        <v>370</v>
      </c>
      <c r="B10" s="748">
        <v>7.0000000000000007E-2</v>
      </c>
      <c r="C10" s="749">
        <f t="shared" ref="C10:N10" si="8">(C8+C9)*$B10</f>
        <v>2614.1208761710691</v>
      </c>
      <c r="D10" s="749">
        <f t="shared" si="8"/>
        <v>4008.6861045449918</v>
      </c>
      <c r="E10" s="749">
        <f t="shared" si="8"/>
        <v>4700.0513842864302</v>
      </c>
      <c r="F10" s="749">
        <f t="shared" si="8"/>
        <v>5046.7279233171012</v>
      </c>
      <c r="G10" s="749">
        <f t="shared" si="8"/>
        <v>4847.7738784788417</v>
      </c>
      <c r="H10" s="749">
        <f t="shared" si="8"/>
        <v>4627.273237238137</v>
      </c>
      <c r="I10" s="749">
        <f t="shared" si="8"/>
        <v>5021.338414795172</v>
      </c>
      <c r="J10" s="749">
        <f t="shared" si="8"/>
        <v>4849.6606626360181</v>
      </c>
      <c r="K10" s="749">
        <f t="shared" si="8"/>
        <v>5008.691035864199</v>
      </c>
      <c r="L10" s="749">
        <f t="shared" si="8"/>
        <v>5482.8239445314957</v>
      </c>
      <c r="M10" s="749">
        <f t="shared" si="8"/>
        <v>4896.7373154150546</v>
      </c>
      <c r="N10" s="749">
        <f t="shared" si="8"/>
        <v>6426.8638589182265</v>
      </c>
      <c r="O10" s="352"/>
      <c r="Q10" s="749"/>
      <c r="R10" t="s">
        <v>371</v>
      </c>
    </row>
    <row r="11" spans="1:21" x14ac:dyDescent="0.25">
      <c r="A11" s="179" t="s">
        <v>372</v>
      </c>
      <c r="B11" s="744">
        <f>Paramtr!C12</f>
        <v>1.8559965325915177E-3</v>
      </c>
      <c r="C11" s="119">
        <f>GuV_J1!C$5*$B11</f>
        <v>69.440299268215412</v>
      </c>
      <c r="D11" s="119">
        <f>GuV_J1!D$5*$B11</f>
        <v>106.48488572558442</v>
      </c>
      <c r="E11" s="119">
        <f>GuV_J1!E$5*$B11</f>
        <v>124.84999361578177</v>
      </c>
      <c r="F11" s="119">
        <f>GuV_J1!F$5*$B11</f>
        <v>134.05894903899826</v>
      </c>
      <c r="G11" s="119">
        <f>GuV_J1!G$5*$B11</f>
        <v>128.77402570583305</v>
      </c>
      <c r="H11" s="119">
        <f>GuV_J1!H$5*$B11</f>
        <v>122.91674854005218</v>
      </c>
      <c r="I11" s="119">
        <f>GuV_J1!I$5*$B11</f>
        <v>133.3845138642109</v>
      </c>
      <c r="J11" s="119">
        <f>GuV_J1!J$5*$B11</f>
        <v>128.82414536851704</v>
      </c>
      <c r="K11" s="119">
        <f>GuV_J1!K$5*$B11</f>
        <v>133.04855473319643</v>
      </c>
      <c r="L11" s="119">
        <f>GuV_J1!L$5*$B11</f>
        <v>145.64320227642349</v>
      </c>
      <c r="M11" s="119">
        <f>GuV_J1!M$5*$B11</f>
        <v>130.07466782420025</v>
      </c>
      <c r="N11" s="119">
        <f>GuV_J1!N$5*$B11</f>
        <v>170.72024242927722</v>
      </c>
      <c r="O11" s="352">
        <f>SUM(B11:N11)</f>
        <v>1528.2220843868231</v>
      </c>
      <c r="Q11" s="163"/>
    </row>
    <row r="12" spans="1:21" x14ac:dyDescent="0.25">
      <c r="A12" s="179" t="s">
        <v>373</v>
      </c>
      <c r="B12" s="746"/>
      <c r="C12" s="119">
        <f>'so Erl'!F25</f>
        <v>485</v>
      </c>
      <c r="D12" s="119">
        <f>'so Erl'!G25</f>
        <v>485</v>
      </c>
      <c r="E12" s="119">
        <f>'so Erl'!H25</f>
        <v>485</v>
      </c>
      <c r="F12" s="119">
        <f>'so Erl'!I25</f>
        <v>485</v>
      </c>
      <c r="G12" s="119">
        <f>'so Erl'!J25</f>
        <v>485</v>
      </c>
      <c r="H12" s="119">
        <f>'so Erl'!K25</f>
        <v>485</v>
      </c>
      <c r="I12" s="119">
        <f>'so Erl'!L25</f>
        <v>485</v>
      </c>
      <c r="J12" s="119">
        <f>'so Erl'!M25</f>
        <v>485</v>
      </c>
      <c r="K12" s="119">
        <f>'so Erl'!N25</f>
        <v>485</v>
      </c>
      <c r="L12" s="119">
        <f>'so Erl'!O25</f>
        <v>485</v>
      </c>
      <c r="M12" s="119">
        <f>'so Erl'!P25</f>
        <v>485</v>
      </c>
      <c r="N12" s="387">
        <f>'so Erl'!Q25</f>
        <v>485</v>
      </c>
      <c r="O12" s="352"/>
    </row>
    <row r="13" spans="1:21" x14ac:dyDescent="0.25">
      <c r="A13" s="179" t="s">
        <v>374</v>
      </c>
      <c r="B13" s="746"/>
      <c r="C13" s="119">
        <f>GuV_J1!C34+GuV_J1!C35</f>
        <v>0</v>
      </c>
      <c r="D13" s="119">
        <f>GuV_J1!D34+GuV_J1!D35</f>
        <v>0</v>
      </c>
      <c r="E13" s="119">
        <f>GuV_J1!E34+GuV_J1!E35</f>
        <v>0</v>
      </c>
      <c r="F13" s="119">
        <f>GuV_J1!F34+GuV_J1!F35</f>
        <v>0</v>
      </c>
      <c r="G13" s="119">
        <f>GuV_J1!G34+GuV_J1!G35</f>
        <v>0</v>
      </c>
      <c r="H13" s="119">
        <f>GuV_J1!H34+GuV_J1!H35</f>
        <v>0</v>
      </c>
      <c r="I13" s="119">
        <f>GuV_J1!I34+GuV_J1!I35</f>
        <v>0</v>
      </c>
      <c r="J13" s="119">
        <f>GuV_J1!J34+GuV_J1!J35</f>
        <v>0</v>
      </c>
      <c r="K13" s="119">
        <f>GuV_J1!K34+GuV_J1!K35</f>
        <v>0</v>
      </c>
      <c r="L13" s="119">
        <f>GuV_J1!L34+GuV_J1!L35</f>
        <v>0</v>
      </c>
      <c r="M13" s="119">
        <f>GuV_J1!M34+GuV_J1!M35</f>
        <v>0</v>
      </c>
      <c r="N13" s="387">
        <f>GuV_J1!N34+GuV_J1!N35</f>
        <v>0</v>
      </c>
      <c r="O13" s="352"/>
    </row>
    <row r="14" spans="1:21" x14ac:dyDescent="0.25">
      <c r="A14" s="747" t="s">
        <v>375</v>
      </c>
      <c r="B14" s="748">
        <v>0.19</v>
      </c>
      <c r="C14" s="749">
        <f t="shared" ref="C14:N14" si="9">(C11+C12+C13)*$B14</f>
        <v>105.34365686096093</v>
      </c>
      <c r="D14" s="749">
        <f t="shared" si="9"/>
        <v>112.38212828786104</v>
      </c>
      <c r="E14" s="749">
        <f t="shared" si="9"/>
        <v>115.87149878699853</v>
      </c>
      <c r="F14" s="749">
        <f t="shared" si="9"/>
        <v>117.62120031740966</v>
      </c>
      <c r="G14" s="749">
        <f t="shared" si="9"/>
        <v>116.61706488410829</v>
      </c>
      <c r="H14" s="749">
        <f t="shared" si="9"/>
        <v>115.50418222260991</v>
      </c>
      <c r="I14" s="749">
        <f t="shared" si="9"/>
        <v>117.49305763420008</v>
      </c>
      <c r="J14" s="749">
        <f t="shared" si="9"/>
        <v>116.62658762001824</v>
      </c>
      <c r="K14" s="749">
        <f t="shared" si="9"/>
        <v>117.42922539930731</v>
      </c>
      <c r="L14" s="749">
        <f t="shared" si="9"/>
        <v>119.82220843252047</v>
      </c>
      <c r="M14" s="749">
        <f t="shared" si="9"/>
        <v>116.86418688659805</v>
      </c>
      <c r="N14" s="750">
        <f t="shared" si="9"/>
        <v>124.58684606156268</v>
      </c>
      <c r="O14" s="352"/>
    </row>
    <row r="15" spans="1:21" x14ac:dyDescent="0.25">
      <c r="A15" s="179" t="s">
        <v>376</v>
      </c>
      <c r="B15" s="746"/>
      <c r="C15" s="119">
        <f>GuV_J1!C$5*$B15</f>
        <v>0</v>
      </c>
      <c r="D15" s="119">
        <f>GuV_J1!D$5*$B15</f>
        <v>0</v>
      </c>
      <c r="E15" s="119">
        <f>GuV_J1!E$5*$B15</f>
        <v>0</v>
      </c>
      <c r="F15" s="119">
        <f>GuV_J1!F$5*$B15</f>
        <v>0</v>
      </c>
      <c r="G15" s="119">
        <f>GuV_J1!G$5*$B15</f>
        <v>0</v>
      </c>
      <c r="H15" s="119">
        <f>GuV_J1!H$5*$B15</f>
        <v>0</v>
      </c>
      <c r="I15" s="119">
        <f>GuV_J1!I$5*$B15</f>
        <v>0</v>
      </c>
      <c r="J15" s="119">
        <f>GuV_J1!J$5*$B15</f>
        <v>0</v>
      </c>
      <c r="K15" s="119">
        <f>GuV_J1!K$5*$B15</f>
        <v>0</v>
      </c>
      <c r="L15" s="119">
        <f>GuV_J1!L$5*$B15</f>
        <v>0</v>
      </c>
      <c r="M15" s="119">
        <f>GuV_J1!M$5*$B15</f>
        <v>0</v>
      </c>
      <c r="N15" s="387">
        <f>GuV_J2!N$5*$B15</f>
        <v>0</v>
      </c>
      <c r="O15" s="352"/>
    </row>
    <row r="16" spans="1:21" ht="13" x14ac:dyDescent="0.3">
      <c r="A16" s="751" t="s">
        <v>377</v>
      </c>
      <c r="B16" s="746"/>
      <c r="C16" s="752">
        <f t="shared" ref="C16:N16" si="10">SUM(C8:C15)</f>
        <v>40618.488777601226</v>
      </c>
      <c r="D16" s="752">
        <f t="shared" si="10"/>
        <v>61979.497469201175</v>
      </c>
      <c r="E16" s="752">
        <f t="shared" si="10"/>
        <v>72569.364080781059</v>
      </c>
      <c r="F16" s="752">
        <f t="shared" si="10"/>
        <v>77879.521262917813</v>
      </c>
      <c r="G16" s="752">
        <f t="shared" si="10"/>
        <v>74832.077518766513</v>
      </c>
      <c r="H16" s="752">
        <f t="shared" si="10"/>
        <v>71454.597557117042</v>
      </c>
      <c r="I16" s="752">
        <f t="shared" si="10"/>
        <v>77490.621911938884</v>
      </c>
      <c r="J16" s="752">
        <f t="shared" si="10"/>
        <v>74860.978004710516</v>
      </c>
      <c r="K16" s="752">
        <f t="shared" si="10"/>
        <v>77296.897899770964</v>
      </c>
      <c r="L16" s="752">
        <f t="shared" si="10"/>
        <v>84559.345705690372</v>
      </c>
      <c r="M16" s="752">
        <f t="shared" si="10"/>
        <v>75582.066390340915</v>
      </c>
      <c r="N16" s="753">
        <f t="shared" si="10"/>
        <v>99019.511789098004</v>
      </c>
      <c r="O16" s="352">
        <f>SUM(C16:N16)</f>
        <v>888142.96836793446</v>
      </c>
    </row>
    <row r="17" spans="1:17" ht="13" x14ac:dyDescent="0.3">
      <c r="A17" s="179"/>
      <c r="B17" s="754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387"/>
      <c r="O17" s="352"/>
    </row>
    <row r="18" spans="1:17" x14ac:dyDescent="0.25">
      <c r="A18" s="179" t="s">
        <v>378</v>
      </c>
      <c r="B18" s="179"/>
      <c r="C18" s="119">
        <f>GuV_J1!C10</f>
        <v>6505.1752015643087</v>
      </c>
      <c r="D18" s="119">
        <f>GuV_J1!D10</f>
        <v>9975.5163106065229</v>
      </c>
      <c r="E18" s="119">
        <f>GuV_J1!E10</f>
        <v>11695.961724586017</v>
      </c>
      <c r="F18" s="119">
        <f>GuV_J1!F10</f>
        <v>12558.657725074592</v>
      </c>
      <c r="G18" s="119">
        <f>GuV_J1!G10</f>
        <v>12063.565500942845</v>
      </c>
      <c r="H18" s="119">
        <f>GuV_J1!H10</f>
        <v>11514.855104111833</v>
      </c>
      <c r="I18" s="119">
        <f>GuV_J1!I10</f>
        <v>12495.47656053002</v>
      </c>
      <c r="J18" s="119">
        <f>GuV_J1!J10</f>
        <v>12068.260716692756</v>
      </c>
      <c r="K18" s="119">
        <f>GuV_J1!K10</f>
        <v>12464.003870595705</v>
      </c>
      <c r="L18" s="119">
        <f>GuV_J1!L10</f>
        <v>13643.871897289899</v>
      </c>
      <c r="M18" s="119">
        <f>GuV_J1!M10</f>
        <v>12185.409803799776</v>
      </c>
      <c r="N18" s="387">
        <f>GuV_J1!N10</f>
        <v>15993.091895620833</v>
      </c>
      <c r="O18" s="352"/>
    </row>
    <row r="19" spans="1:17" x14ac:dyDescent="0.25">
      <c r="A19" s="747" t="s">
        <v>379</v>
      </c>
      <c r="B19" s="748">
        <v>0.19</v>
      </c>
      <c r="C19" s="749">
        <f t="shared" ref="C19:N19" si="11">C18*$B19</f>
        <v>1235.9832882972187</v>
      </c>
      <c r="D19" s="749">
        <f t="shared" si="11"/>
        <v>1895.3480990152393</v>
      </c>
      <c r="E19" s="749">
        <f t="shared" si="11"/>
        <v>2222.2327276713431</v>
      </c>
      <c r="F19" s="749">
        <f t="shared" si="11"/>
        <v>2386.1449677641726</v>
      </c>
      <c r="G19" s="749">
        <f t="shared" si="11"/>
        <v>2292.0774451791403</v>
      </c>
      <c r="H19" s="749">
        <f t="shared" si="11"/>
        <v>2187.8224697812484</v>
      </c>
      <c r="I19" s="749">
        <f t="shared" si="11"/>
        <v>2374.1405465007037</v>
      </c>
      <c r="J19" s="749">
        <f t="shared" si="11"/>
        <v>2292.9695361716235</v>
      </c>
      <c r="K19" s="749">
        <f t="shared" si="11"/>
        <v>2368.1607354131838</v>
      </c>
      <c r="L19" s="749">
        <f t="shared" si="11"/>
        <v>2592.335660485081</v>
      </c>
      <c r="M19" s="749">
        <f t="shared" si="11"/>
        <v>2315.2278627219575</v>
      </c>
      <c r="N19" s="750">
        <f t="shared" si="11"/>
        <v>3038.6874601679583</v>
      </c>
      <c r="O19" s="352"/>
    </row>
    <row r="20" spans="1:17" ht="13" x14ac:dyDescent="0.3">
      <c r="A20" s="755" t="s">
        <v>380</v>
      </c>
      <c r="B20" s="756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2"/>
      <c r="O20" s="352"/>
    </row>
    <row r="21" spans="1:17" x14ac:dyDescent="0.25">
      <c r="A21" s="179" t="s">
        <v>143</v>
      </c>
      <c r="B21" s="757"/>
      <c r="C21" s="119">
        <f>GuV_J1!C15</f>
        <v>41457.675600000002</v>
      </c>
      <c r="D21" s="119">
        <f>GuV_J1!D15</f>
        <v>38896.363799999999</v>
      </c>
      <c r="E21" s="119">
        <f>GuV_J1!E15</f>
        <v>40543.949399999998</v>
      </c>
      <c r="F21" s="119">
        <f>GuV_J1!F15</f>
        <v>41346.720000000001</v>
      </c>
      <c r="G21" s="119">
        <f>GuV_J1!G15</f>
        <v>44656.640399999997</v>
      </c>
      <c r="H21" s="119">
        <f>GuV_J1!H15</f>
        <v>42657.277200000004</v>
      </c>
      <c r="I21" s="119">
        <f>GuV_J1!I15</f>
        <v>41903.864399999999</v>
      </c>
      <c r="J21" s="119">
        <f>GuV_J1!J15</f>
        <v>45785.8416</v>
      </c>
      <c r="K21" s="119">
        <f>GuV_J1!K15</f>
        <v>45077.349600000001</v>
      </c>
      <c r="L21" s="119">
        <f>GuV_J1!L15</f>
        <v>46956.057000000001</v>
      </c>
      <c r="M21" s="119">
        <f>GuV_J1!M15</f>
        <v>42359.886000000006</v>
      </c>
      <c r="N21" s="387">
        <f>GuV_J1!N15</f>
        <v>49978.918799999999</v>
      </c>
      <c r="O21" s="352"/>
      <c r="P21" s="163"/>
    </row>
    <row r="22" spans="1:17" x14ac:dyDescent="0.25">
      <c r="A22" s="758" t="s">
        <v>285</v>
      </c>
      <c r="B22" s="757"/>
      <c r="C22" s="119">
        <f>GuV_J1!C17</f>
        <v>0</v>
      </c>
      <c r="D22" s="119">
        <f>GuV_J1!D17</f>
        <v>0</v>
      </c>
      <c r="E22" s="119">
        <f>GuV_J1!E17</f>
        <v>0</v>
      </c>
      <c r="F22" s="119">
        <f>GuV_J1!F17</f>
        <v>0</v>
      </c>
      <c r="G22" s="119">
        <f>GuV_J1!G17</f>
        <v>124</v>
      </c>
      <c r="H22" s="119">
        <f>GuV_J1!H17</f>
        <v>0</v>
      </c>
      <c r="I22" s="119">
        <f>GuV_J1!I17</f>
        <v>0</v>
      </c>
      <c r="J22" s="119">
        <f>GuV_J1!J17</f>
        <v>376</v>
      </c>
      <c r="K22" s="119">
        <f>GuV_J1!K17</f>
        <v>0</v>
      </c>
      <c r="L22" s="119">
        <f>GuV_J1!L17</f>
        <v>0</v>
      </c>
      <c r="M22" s="119">
        <f>GuV_J1!M17</f>
        <v>0</v>
      </c>
      <c r="N22" s="387">
        <f>GuV_J1!N17</f>
        <v>0</v>
      </c>
      <c r="O22" s="352"/>
      <c r="P22" s="163"/>
    </row>
    <row r="23" spans="1:17" ht="13" x14ac:dyDescent="0.3">
      <c r="A23" s="755" t="s">
        <v>381</v>
      </c>
      <c r="B23" s="756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2"/>
      <c r="O23" s="352"/>
      <c r="P23" s="163"/>
      <c r="Q23" s="163"/>
    </row>
    <row r="24" spans="1:17" x14ac:dyDescent="0.25">
      <c r="A24" s="758" t="s">
        <v>259</v>
      </c>
      <c r="B24" s="757"/>
      <c r="C24" s="119">
        <f>GuV_J1!C16</f>
        <v>6666.666666666667</v>
      </c>
      <c r="D24" s="119">
        <f>GuV_J1!D16</f>
        <v>6666.666666666667</v>
      </c>
      <c r="E24" s="119">
        <f>GuV_J1!E16</f>
        <v>6666.666666666667</v>
      </c>
      <c r="F24" s="119">
        <f>GuV_J1!F16</f>
        <v>6666.666666666667</v>
      </c>
      <c r="G24" s="119">
        <f>GuV_J1!G16</f>
        <v>6666.666666666667</v>
      </c>
      <c r="H24" s="119">
        <f>GuV_J1!H16</f>
        <v>6666.666666666667</v>
      </c>
      <c r="I24" s="119">
        <f>GuV_J1!I16</f>
        <v>6666.666666666667</v>
      </c>
      <c r="J24" s="119">
        <f>GuV_J1!J16</f>
        <v>6666.666666666667</v>
      </c>
      <c r="K24" s="119">
        <f>GuV_J1!K16</f>
        <v>6666.666666666667</v>
      </c>
      <c r="L24" s="119">
        <f>GuV_J1!L16</f>
        <v>6666.666666666667</v>
      </c>
      <c r="M24" s="119">
        <f>GuV_J1!M16</f>
        <v>6666.666666666667</v>
      </c>
      <c r="N24" s="387">
        <f>GuV_J1!N16</f>
        <v>6666.666666666667</v>
      </c>
      <c r="O24" s="352"/>
    </row>
    <row r="25" spans="1:17" x14ac:dyDescent="0.25">
      <c r="A25" s="758" t="str">
        <f>GuV_J1!A18</f>
        <v>Versich. / Beiträge</v>
      </c>
      <c r="B25" s="757"/>
      <c r="C25" s="119">
        <f>GuV_J1!C18</f>
        <v>0</v>
      </c>
      <c r="D25" s="119">
        <f>GuV_J1!D18</f>
        <v>709.86</v>
      </c>
      <c r="E25" s="119">
        <f>GuV_J1!E18</f>
        <v>61.33</v>
      </c>
      <c r="F25" s="119">
        <f>GuV_J1!F18</f>
        <v>533.28</v>
      </c>
      <c r="G25" s="119">
        <f>GuV_J1!G18</f>
        <v>339.36</v>
      </c>
      <c r="H25" s="119">
        <f>GuV_J1!H18</f>
        <v>437.42</v>
      </c>
      <c r="I25" s="119">
        <f>GuV_J1!I18</f>
        <v>471</v>
      </c>
      <c r="J25" s="119">
        <f>GuV_J1!J18</f>
        <v>18.36</v>
      </c>
      <c r="K25" s="119">
        <f>GuV_J1!K18</f>
        <v>61.33</v>
      </c>
      <c r="L25" s="119">
        <f>GuV_J1!L18</f>
        <v>0</v>
      </c>
      <c r="M25" s="119">
        <f>GuV_J1!M18</f>
        <v>833.56</v>
      </c>
      <c r="N25" s="387">
        <f>GuV_J1!N18</f>
        <v>317.83</v>
      </c>
      <c r="O25" s="352"/>
    </row>
    <row r="26" spans="1:17" x14ac:dyDescent="0.25">
      <c r="A26" s="758" t="str">
        <f>GuV_J1!A19</f>
        <v>Rechts- und Beratungskosten / bes. Kosten</v>
      </c>
      <c r="B26" s="757"/>
      <c r="C26" s="119">
        <f>GuV_J1!C19</f>
        <v>0</v>
      </c>
      <c r="D26" s="119">
        <f>GuV_J1!D19</f>
        <v>0</v>
      </c>
      <c r="E26" s="119">
        <f>GuV_J1!E19</f>
        <v>0</v>
      </c>
      <c r="F26" s="119">
        <f>GuV_J1!F19</f>
        <v>0</v>
      </c>
      <c r="G26" s="119">
        <f>GuV_J1!G19</f>
        <v>0</v>
      </c>
      <c r="H26" s="119">
        <f>GuV_J1!H19</f>
        <v>0</v>
      </c>
      <c r="I26" s="119">
        <f>GuV_J1!I19</f>
        <v>0</v>
      </c>
      <c r="J26" s="119">
        <f>GuV_J1!J19</f>
        <v>0</v>
      </c>
      <c r="K26" s="119">
        <f>GuV_J1!K19</f>
        <v>0</v>
      </c>
      <c r="L26" s="119">
        <f>GuV_J1!L19</f>
        <v>0</v>
      </c>
      <c r="M26" s="119">
        <f>GuV_J1!M19</f>
        <v>0</v>
      </c>
      <c r="N26" s="387">
        <f>GuV_J1!N19</f>
        <v>0</v>
      </c>
      <c r="O26" s="352"/>
    </row>
    <row r="27" spans="1:17" x14ac:dyDescent="0.25">
      <c r="A27" s="758" t="str">
        <f>GuV_J1!A20</f>
        <v>Fahrzeugkosten</v>
      </c>
      <c r="B27" s="757"/>
      <c r="C27" s="119">
        <f>GuV_J1!C20</f>
        <v>1166.6666666666667</v>
      </c>
      <c r="D27" s="119">
        <f>GuV_J1!D20</f>
        <v>1166.6666666666667</v>
      </c>
      <c r="E27" s="119">
        <f>GuV_J1!E20</f>
        <v>1166.6666666666667</v>
      </c>
      <c r="F27" s="119">
        <f>GuV_J1!F20</f>
        <v>1166.6666666666667</v>
      </c>
      <c r="G27" s="119">
        <f>GuV_J1!G20</f>
        <v>1166.6666666666667</v>
      </c>
      <c r="H27" s="119">
        <f>GuV_J1!H20</f>
        <v>1166.6666666666667</v>
      </c>
      <c r="I27" s="119">
        <f>GuV_J1!I20</f>
        <v>1166.6666666666667</v>
      </c>
      <c r="J27" s="119">
        <f>GuV_J1!J20</f>
        <v>1166.6666666666667</v>
      </c>
      <c r="K27" s="119">
        <f>GuV_J1!K20</f>
        <v>1166.6666666666667</v>
      </c>
      <c r="L27" s="119">
        <f>GuV_J1!L20</f>
        <v>1166.6666666666667</v>
      </c>
      <c r="M27" s="119">
        <f>GuV_J1!M20</f>
        <v>1166.6666666666667</v>
      </c>
      <c r="N27" s="387">
        <f>GuV_J1!N20</f>
        <v>1166.6666666666667</v>
      </c>
      <c r="O27" s="352"/>
    </row>
    <row r="28" spans="1:17" x14ac:dyDescent="0.25">
      <c r="A28" s="758" t="str">
        <f>GuV_J1!A21</f>
        <v>Werbe-, Reisekosten</v>
      </c>
      <c r="B28" s="757"/>
      <c r="C28" s="119">
        <f>GuV_J1!C21</f>
        <v>300</v>
      </c>
      <c r="D28" s="119">
        <f>GuV_J1!D21</f>
        <v>300</v>
      </c>
      <c r="E28" s="119">
        <f>GuV_J1!E21</f>
        <v>300</v>
      </c>
      <c r="F28" s="119">
        <f>GuV_J1!F21</f>
        <v>300</v>
      </c>
      <c r="G28" s="119">
        <f>GuV_J1!G21</f>
        <v>300</v>
      </c>
      <c r="H28" s="119">
        <f>GuV_J1!H21</f>
        <v>300</v>
      </c>
      <c r="I28" s="119">
        <f>GuV_J1!I21</f>
        <v>300</v>
      </c>
      <c r="J28" s="119">
        <f>GuV_J1!J21</f>
        <v>300</v>
      </c>
      <c r="K28" s="119">
        <f>GuV_J1!K21</f>
        <v>300</v>
      </c>
      <c r="L28" s="119">
        <f>GuV_J1!L21</f>
        <v>300</v>
      </c>
      <c r="M28" s="119">
        <f>GuV_J1!M21</f>
        <v>300</v>
      </c>
      <c r="N28" s="387">
        <f>GuV_J1!N21</f>
        <v>300</v>
      </c>
      <c r="O28" s="352"/>
    </row>
    <row r="29" spans="1:17" x14ac:dyDescent="0.25">
      <c r="A29" s="758" t="str">
        <f>GuV_J1!A22</f>
        <v>Kosten Warenabgabe</v>
      </c>
      <c r="B29" s="757"/>
      <c r="C29" s="119">
        <f>GuV_J1!C22</f>
        <v>340.97105170817156</v>
      </c>
      <c r="D29" s="119">
        <f>GuV_J1!D22</f>
        <v>522.87020447067971</v>
      </c>
      <c r="E29" s="119">
        <f>GuV_J1!E22</f>
        <v>613.04795741882833</v>
      </c>
      <c r="F29" s="119">
        <f>GuV_J1!F22</f>
        <v>658.26647244364835</v>
      </c>
      <c r="G29" s="119">
        <f>GuV_J1!G22</f>
        <v>632.31603896198828</v>
      </c>
      <c r="H29" s="119">
        <f>GuV_J1!H22</f>
        <v>603.55519005423128</v>
      </c>
      <c r="I29" s="119">
        <f>GuV_J1!I22</f>
        <v>654.95480942837253</v>
      </c>
      <c r="J29" s="119">
        <f>GuV_J1!J22</f>
        <v>632.56214035090375</v>
      </c>
      <c r="K29" s="119">
        <f>GuV_J1!K22</f>
        <v>653.30515728919454</v>
      </c>
      <c r="L29" s="119">
        <f>GuV_J1!L22</f>
        <v>715.14835589236543</v>
      </c>
      <c r="M29" s="119">
        <f>GuV_J1!M22</f>
        <v>638.70255105466572</v>
      </c>
      <c r="N29" s="387">
        <f>GuV_J1!N22</f>
        <v>838.28355036524385</v>
      </c>
      <c r="O29" s="352"/>
    </row>
    <row r="30" spans="1:17" x14ac:dyDescent="0.25">
      <c r="A30" s="758" t="str">
        <f>GuV_J1!A23</f>
        <v>Reparaturen / Instandh.</v>
      </c>
      <c r="B30" s="759"/>
      <c r="C30" s="119">
        <f>GuV_J1!C23</f>
        <v>600</v>
      </c>
      <c r="D30" s="119">
        <f>GuV_J1!D23</f>
        <v>600</v>
      </c>
      <c r="E30" s="119">
        <f>GuV_J1!E23</f>
        <v>600</v>
      </c>
      <c r="F30" s="119">
        <f>GuV_J1!F23</f>
        <v>600</v>
      </c>
      <c r="G30" s="119">
        <f>GuV_J1!G23</f>
        <v>600</v>
      </c>
      <c r="H30" s="119">
        <f>GuV_J1!H23</f>
        <v>600</v>
      </c>
      <c r="I30" s="119">
        <f>GuV_J1!I23</f>
        <v>600</v>
      </c>
      <c r="J30" s="119">
        <f>GuV_J1!J23</f>
        <v>600</v>
      </c>
      <c r="K30" s="119">
        <f>GuV_J1!K23</f>
        <v>600</v>
      </c>
      <c r="L30" s="119">
        <f>GuV_J1!L23</f>
        <v>600</v>
      </c>
      <c r="M30" s="119">
        <f>GuV_J1!M23</f>
        <v>600</v>
      </c>
      <c r="N30" s="387">
        <f>GuV_J1!N23</f>
        <v>600</v>
      </c>
      <c r="O30" s="352"/>
    </row>
    <row r="31" spans="1:17" x14ac:dyDescent="0.25">
      <c r="A31" s="758" t="s">
        <v>382</v>
      </c>
      <c r="B31" s="760"/>
      <c r="C31" s="119">
        <f>GuV_J1!C33</f>
        <v>0</v>
      </c>
      <c r="D31" s="119">
        <f>GuV_J1!D33</f>
        <v>0</v>
      </c>
      <c r="E31" s="119">
        <f>GuV_J1!E33</f>
        <v>0</v>
      </c>
      <c r="F31" s="119">
        <f>GuV_J1!F33</f>
        <v>0</v>
      </c>
      <c r="G31" s="119">
        <f>GuV_J1!G33</f>
        <v>0</v>
      </c>
      <c r="H31" s="119">
        <f>GuV_J1!H33</f>
        <v>0</v>
      </c>
      <c r="I31" s="119">
        <f>GuV_J1!I33</f>
        <v>0</v>
      </c>
      <c r="J31" s="119">
        <f>GuV_J1!J33</f>
        <v>0</v>
      </c>
      <c r="K31" s="119">
        <f>GuV_J1!K33</f>
        <v>0</v>
      </c>
      <c r="L31" s="119">
        <f>GuV_J1!L33</f>
        <v>0</v>
      </c>
      <c r="M31" s="119">
        <f>GuV_J1!M33</f>
        <v>0</v>
      </c>
      <c r="N31" s="119">
        <f>GuV_J1!N33</f>
        <v>0</v>
      </c>
      <c r="O31" s="352"/>
    </row>
    <row r="32" spans="1:17" x14ac:dyDescent="0.25">
      <c r="A32" s="747" t="s">
        <v>383</v>
      </c>
      <c r="B32" s="748">
        <v>0.19</v>
      </c>
      <c r="C32" s="749">
        <f t="shared" ref="C32:N32" si="12">SUM(C24:C31)*$B32</f>
        <v>1724.117833157886</v>
      </c>
      <c r="D32" s="749">
        <f t="shared" si="12"/>
        <v>1893.5520721827625</v>
      </c>
      <c r="E32" s="749">
        <f t="shared" si="12"/>
        <v>1787.4651452429109</v>
      </c>
      <c r="F32" s="749">
        <f t="shared" si="12"/>
        <v>1885.7271630976265</v>
      </c>
      <c r="G32" s="749">
        <f t="shared" si="12"/>
        <v>1843.951780736111</v>
      </c>
      <c r="H32" s="749">
        <f t="shared" si="12"/>
        <v>1857.1186194436373</v>
      </c>
      <c r="I32" s="749">
        <f t="shared" si="12"/>
        <v>1873.2647471247242</v>
      </c>
      <c r="J32" s="749">
        <f t="shared" si="12"/>
        <v>1783.0085400000053</v>
      </c>
      <c r="K32" s="749">
        <f t="shared" si="12"/>
        <v>1795.1140132182804</v>
      </c>
      <c r="L32" s="749">
        <f t="shared" si="12"/>
        <v>1795.2115209528827</v>
      </c>
      <c r="M32" s="749">
        <f t="shared" si="12"/>
        <v>1939.06321803372</v>
      </c>
      <c r="N32" s="749">
        <f t="shared" si="12"/>
        <v>1878.9949079027299</v>
      </c>
      <c r="O32" s="352">
        <f>SUM(N24:N31)*$B32</f>
        <v>1878.9949079027299</v>
      </c>
      <c r="Q32" t="s">
        <v>384</v>
      </c>
    </row>
    <row r="33" spans="1:16" x14ac:dyDescent="0.25">
      <c r="A33" s="758" t="s">
        <v>268</v>
      </c>
      <c r="B33" s="761"/>
      <c r="C33" s="119">
        <f>GuV_J1!C24</f>
        <v>266.66666666666669</v>
      </c>
      <c r="D33" s="119">
        <f>GuV_J1!D24</f>
        <v>266.66666666666669</v>
      </c>
      <c r="E33" s="119">
        <f>GuV_J1!E24</f>
        <v>266.66666666666669</v>
      </c>
      <c r="F33" s="119">
        <f>GuV_J1!F24</f>
        <v>266.66666666666669</v>
      </c>
      <c r="G33" s="119">
        <f>GuV_J1!G24</f>
        <v>266.66666666666669</v>
      </c>
      <c r="H33" s="119">
        <f>GuV_J1!H24</f>
        <v>266.66666666666669</v>
      </c>
      <c r="I33" s="119">
        <f>GuV_J1!I24</f>
        <v>266.66666666666669</v>
      </c>
      <c r="J33" s="119">
        <f>GuV_J1!J24</f>
        <v>266.66666666666669</v>
      </c>
      <c r="K33" s="119">
        <f>GuV_J1!K24</f>
        <v>266.66666666666669</v>
      </c>
      <c r="L33" s="119">
        <f>GuV_J1!L24</f>
        <v>266.66666666666669</v>
      </c>
      <c r="M33" s="119">
        <f>GuV_J1!M24</f>
        <v>266.66666666666669</v>
      </c>
      <c r="N33" s="387">
        <f>GuV_J1!N24</f>
        <v>266.66666666666669</v>
      </c>
      <c r="O33" s="352"/>
    </row>
    <row r="34" spans="1:16" s="762" customFormat="1" ht="13" x14ac:dyDescent="0.3">
      <c r="A34" s="747" t="s">
        <v>385</v>
      </c>
      <c r="B34" s="748">
        <v>0.19</v>
      </c>
      <c r="C34" s="749">
        <f t="shared" ref="C34:N34" si="13">C33*$B34</f>
        <v>50.666666666666671</v>
      </c>
      <c r="D34" s="749">
        <f t="shared" si="13"/>
        <v>50.666666666666671</v>
      </c>
      <c r="E34" s="749">
        <f t="shared" si="13"/>
        <v>50.666666666666671</v>
      </c>
      <c r="F34" s="749">
        <f t="shared" si="13"/>
        <v>50.666666666666671</v>
      </c>
      <c r="G34" s="749">
        <f t="shared" si="13"/>
        <v>50.666666666666671</v>
      </c>
      <c r="H34" s="749">
        <f t="shared" si="13"/>
        <v>50.666666666666671</v>
      </c>
      <c r="I34" s="749">
        <f t="shared" si="13"/>
        <v>50.666666666666671</v>
      </c>
      <c r="J34" s="749">
        <f t="shared" si="13"/>
        <v>50.666666666666671</v>
      </c>
      <c r="K34" s="749">
        <f t="shared" si="13"/>
        <v>50.666666666666671</v>
      </c>
      <c r="L34" s="749">
        <f t="shared" si="13"/>
        <v>50.666666666666671</v>
      </c>
      <c r="M34" s="749">
        <f t="shared" si="13"/>
        <v>50.666666666666671</v>
      </c>
      <c r="N34" s="750">
        <f t="shared" si="13"/>
        <v>50.666666666666671</v>
      </c>
      <c r="O34" s="352">
        <f>N33*$B34</f>
        <v>50.666666666666671</v>
      </c>
    </row>
    <row r="35" spans="1:16" ht="13" x14ac:dyDescent="0.3">
      <c r="A35" s="763" t="s">
        <v>386</v>
      </c>
      <c r="B35" s="764"/>
      <c r="C35" s="752">
        <f t="shared" ref="C35:N35" si="14">SUM(C18:C34)</f>
        <v>60314.589641394239</v>
      </c>
      <c r="D35" s="752">
        <f t="shared" si="14"/>
        <v>62944.177152941862</v>
      </c>
      <c r="E35" s="752">
        <f t="shared" si="14"/>
        <v>65974.653621585778</v>
      </c>
      <c r="F35" s="752">
        <f t="shared" si="14"/>
        <v>68419.462995046721</v>
      </c>
      <c r="G35" s="752">
        <f t="shared" si="14"/>
        <v>71002.577832486772</v>
      </c>
      <c r="H35" s="752">
        <f t="shared" si="14"/>
        <v>68308.715250057619</v>
      </c>
      <c r="I35" s="752">
        <f t="shared" si="14"/>
        <v>68823.36773025048</v>
      </c>
      <c r="J35" s="752">
        <f t="shared" si="14"/>
        <v>72007.669199881973</v>
      </c>
      <c r="K35" s="752">
        <f t="shared" si="14"/>
        <v>71469.930043183049</v>
      </c>
      <c r="L35" s="752">
        <f t="shared" si="14"/>
        <v>74753.291101286915</v>
      </c>
      <c r="M35" s="752">
        <f t="shared" si="14"/>
        <v>69322.516102276801</v>
      </c>
      <c r="N35" s="752">
        <f t="shared" si="14"/>
        <v>81096.473280723454</v>
      </c>
      <c r="O35" s="352"/>
    </row>
    <row r="36" spans="1:16" x14ac:dyDescent="0.25">
      <c r="A36" s="765" t="s">
        <v>387</v>
      </c>
      <c r="B36" s="766">
        <f>C16-C35</f>
        <v>-19696.100863793014</v>
      </c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352"/>
      <c r="O36" s="767" t="s">
        <v>388</v>
      </c>
    </row>
    <row r="37" spans="1:16" x14ac:dyDescent="0.25">
      <c r="A37" s="179" t="s">
        <v>389</v>
      </c>
      <c r="B37" s="768"/>
      <c r="C37" s="769"/>
      <c r="D37" s="119">
        <f t="shared" ref="D37:O37" si="15">C10</f>
        <v>2614.1208761710691</v>
      </c>
      <c r="E37" s="119">
        <f t="shared" si="15"/>
        <v>4008.6861045449918</v>
      </c>
      <c r="F37" s="119">
        <f t="shared" si="15"/>
        <v>4700.0513842864302</v>
      </c>
      <c r="G37" s="119">
        <f t="shared" si="15"/>
        <v>5046.7279233171012</v>
      </c>
      <c r="H37" s="119">
        <f t="shared" si="15"/>
        <v>4847.7738784788417</v>
      </c>
      <c r="I37" s="119">
        <f t="shared" si="15"/>
        <v>4627.273237238137</v>
      </c>
      <c r="J37" s="119">
        <f t="shared" si="15"/>
        <v>5021.338414795172</v>
      </c>
      <c r="K37" s="119">
        <f t="shared" si="15"/>
        <v>4849.6606626360181</v>
      </c>
      <c r="L37" s="119">
        <f t="shared" si="15"/>
        <v>5008.691035864199</v>
      </c>
      <c r="M37" s="119">
        <f t="shared" si="15"/>
        <v>5482.8239445314957</v>
      </c>
      <c r="N37" s="387">
        <f t="shared" si="15"/>
        <v>4896.7373154150546</v>
      </c>
      <c r="O37" s="770">
        <f t="shared" si="15"/>
        <v>6426.8638589182265</v>
      </c>
    </row>
    <row r="38" spans="1:16" x14ac:dyDescent="0.25">
      <c r="A38" s="179" t="s">
        <v>390</v>
      </c>
      <c r="B38" s="757"/>
      <c r="C38" s="769"/>
      <c r="D38" s="119">
        <f t="shared" ref="D38:O38" si="16">C14</f>
        <v>105.34365686096093</v>
      </c>
      <c r="E38" s="119">
        <f t="shared" si="16"/>
        <v>112.38212828786104</v>
      </c>
      <c r="F38" s="119">
        <f t="shared" si="16"/>
        <v>115.87149878699853</v>
      </c>
      <c r="G38" s="119">
        <f t="shared" si="16"/>
        <v>117.62120031740966</v>
      </c>
      <c r="H38" s="119">
        <f t="shared" si="16"/>
        <v>116.61706488410829</v>
      </c>
      <c r="I38" s="119">
        <f t="shared" si="16"/>
        <v>115.50418222260991</v>
      </c>
      <c r="J38" s="119">
        <f t="shared" si="16"/>
        <v>117.49305763420008</v>
      </c>
      <c r="K38" s="119">
        <f t="shared" si="16"/>
        <v>116.62658762001824</v>
      </c>
      <c r="L38" s="119">
        <f t="shared" si="16"/>
        <v>117.42922539930731</v>
      </c>
      <c r="M38" s="119">
        <f t="shared" si="16"/>
        <v>119.82220843252047</v>
      </c>
      <c r="N38" s="387">
        <f t="shared" si="16"/>
        <v>116.86418688659805</v>
      </c>
      <c r="O38" s="770">
        <f t="shared" si="16"/>
        <v>124.58684606156268</v>
      </c>
    </row>
    <row r="39" spans="1:16" x14ac:dyDescent="0.25">
      <c r="A39" s="771" t="s">
        <v>391</v>
      </c>
      <c r="B39" s="772"/>
      <c r="C39" s="773"/>
      <c r="D39" s="773">
        <f t="shared" ref="D39:O39" si="17">C19+C32+C34</f>
        <v>3010.767788121771</v>
      </c>
      <c r="E39" s="773">
        <f t="shared" si="17"/>
        <v>3839.5668378646683</v>
      </c>
      <c r="F39" s="773">
        <f t="shared" si="17"/>
        <v>4060.3645395809203</v>
      </c>
      <c r="G39" s="773">
        <f t="shared" si="17"/>
        <v>4322.5387975284657</v>
      </c>
      <c r="H39" s="773">
        <f t="shared" si="17"/>
        <v>4186.6958925819181</v>
      </c>
      <c r="I39" s="773">
        <f t="shared" si="17"/>
        <v>4095.6077558915522</v>
      </c>
      <c r="J39" s="773">
        <f t="shared" si="17"/>
        <v>4298.0719602920954</v>
      </c>
      <c r="K39" s="773">
        <f t="shared" si="17"/>
        <v>4126.6447428382953</v>
      </c>
      <c r="L39" s="773">
        <f t="shared" si="17"/>
        <v>4213.9414152981308</v>
      </c>
      <c r="M39" s="773">
        <f t="shared" si="17"/>
        <v>4438.2138481046304</v>
      </c>
      <c r="N39" s="774">
        <f t="shared" si="17"/>
        <v>4304.9577474223443</v>
      </c>
      <c r="O39" s="770">
        <f t="shared" si="17"/>
        <v>4968.3490347373554</v>
      </c>
    </row>
    <row r="40" spans="1:16" x14ac:dyDescent="0.25">
      <c r="A40" s="758" t="s">
        <v>392</v>
      </c>
      <c r="B40" s="757"/>
      <c r="C40" s="543">
        <f t="shared" ref="C40:O40" si="18">B61-B88</f>
        <v>0</v>
      </c>
      <c r="D40" s="543">
        <f t="shared" si="18"/>
        <v>7.9166666666666661</v>
      </c>
      <c r="E40" s="543">
        <f t="shared" si="18"/>
        <v>7.1579861111111107</v>
      </c>
      <c r="F40" s="543">
        <f t="shared" si="18"/>
        <v>6.3961443865740746</v>
      </c>
      <c r="G40" s="543">
        <f t="shared" si="18"/>
        <v>5.6311283215181325</v>
      </c>
      <c r="H40" s="543">
        <f t="shared" si="18"/>
        <v>4.8629246895244584</v>
      </c>
      <c r="I40" s="543">
        <f t="shared" si="18"/>
        <v>4.0915202090641429</v>
      </c>
      <c r="J40" s="543">
        <f t="shared" si="18"/>
        <v>3.3169015432685778</v>
      </c>
      <c r="K40" s="543">
        <f t="shared" si="18"/>
        <v>2.5390552996988629</v>
      </c>
      <c r="L40" s="543">
        <f t="shared" si="18"/>
        <v>1.757968030114275</v>
      </c>
      <c r="M40" s="543">
        <f t="shared" si="18"/>
        <v>0.97362623023975103</v>
      </c>
      <c r="N40" s="775">
        <f t="shared" si="18"/>
        <v>0.18601633953241675</v>
      </c>
      <c r="O40" s="776">
        <f t="shared" si="18"/>
        <v>0</v>
      </c>
    </row>
    <row r="41" spans="1:16" x14ac:dyDescent="0.25">
      <c r="A41" s="758" t="s">
        <v>393</v>
      </c>
      <c r="B41" s="757"/>
      <c r="C41" s="543"/>
      <c r="D41" s="543"/>
      <c r="E41" s="543"/>
      <c r="F41" s="543"/>
      <c r="G41" s="543"/>
      <c r="H41" s="543"/>
      <c r="I41" s="543"/>
      <c r="J41" s="543"/>
      <c r="K41" s="543"/>
      <c r="L41" s="543"/>
      <c r="M41" s="543"/>
      <c r="N41" s="775"/>
      <c r="O41" s="776" t="str">
        <f>IF(N41=0,"",N41)</f>
        <v/>
      </c>
    </row>
    <row r="42" spans="1:16" ht="13" x14ac:dyDescent="0.3">
      <c r="A42" s="763" t="s">
        <v>394</v>
      </c>
      <c r="B42" s="766"/>
      <c r="C42" s="752">
        <f t="shared" ref="C42:N42" si="19">C37+C38-C39-C40-C41</f>
        <v>0</v>
      </c>
      <c r="D42" s="752">
        <f t="shared" si="19"/>
        <v>-299.2199217564077</v>
      </c>
      <c r="E42" s="752">
        <f t="shared" si="19"/>
        <v>274.34340885707365</v>
      </c>
      <c r="F42" s="752">
        <f t="shared" si="19"/>
        <v>749.16219910593475</v>
      </c>
      <c r="G42" s="752">
        <f t="shared" si="19"/>
        <v>836.17919778452699</v>
      </c>
      <c r="H42" s="752">
        <f t="shared" si="19"/>
        <v>772.83212609150712</v>
      </c>
      <c r="I42" s="752">
        <f t="shared" si="19"/>
        <v>643.07814336013098</v>
      </c>
      <c r="J42" s="752">
        <f t="shared" si="19"/>
        <v>837.44261059400833</v>
      </c>
      <c r="K42" s="752">
        <f t="shared" si="19"/>
        <v>837.10345211804258</v>
      </c>
      <c r="L42" s="752">
        <f t="shared" si="19"/>
        <v>910.42087793526105</v>
      </c>
      <c r="M42" s="752">
        <f t="shared" si="19"/>
        <v>1163.4586786291463</v>
      </c>
      <c r="N42" s="753">
        <f t="shared" si="19"/>
        <v>708.45773853977585</v>
      </c>
      <c r="O42" s="777">
        <f>O37+O38-O40</f>
        <v>6551.4507049797894</v>
      </c>
      <c r="P42" s="163"/>
    </row>
    <row r="43" spans="1:16" ht="13" x14ac:dyDescent="0.3">
      <c r="A43" s="778"/>
      <c r="B43" s="765"/>
      <c r="C43" s="335"/>
      <c r="D43" s="335"/>
      <c r="E43" s="335"/>
      <c r="F43" s="335"/>
      <c r="G43" s="335"/>
      <c r="H43" s="335"/>
      <c r="I43" s="335"/>
      <c r="J43" s="335"/>
      <c r="K43" s="335"/>
      <c r="L43" s="335"/>
      <c r="M43" s="335"/>
      <c r="N43" s="779"/>
      <c r="O43" s="779"/>
      <c r="P43" s="163"/>
    </row>
    <row r="44" spans="1:16" ht="13" x14ac:dyDescent="0.3">
      <c r="A44" s="780" t="s">
        <v>395</v>
      </c>
      <c r="B44" s="781"/>
      <c r="C44" s="782">
        <f t="shared" ref="C44:N44" si="20">C16-C35-C42</f>
        <v>-19696.100863793014</v>
      </c>
      <c r="D44" s="782">
        <f t="shared" si="20"/>
        <v>-665.45976198427957</v>
      </c>
      <c r="E44" s="782">
        <f t="shared" si="20"/>
        <v>6320.3670503382073</v>
      </c>
      <c r="F44" s="782">
        <f t="shared" si="20"/>
        <v>8710.8960687651579</v>
      </c>
      <c r="G44" s="782">
        <f t="shared" si="20"/>
        <v>2993.3204884952147</v>
      </c>
      <c r="H44" s="782">
        <f t="shared" si="20"/>
        <v>2373.0501809679154</v>
      </c>
      <c r="I44" s="782">
        <f t="shared" si="20"/>
        <v>8024.1760383282726</v>
      </c>
      <c r="J44" s="782">
        <f t="shared" si="20"/>
        <v>2015.8661942345343</v>
      </c>
      <c r="K44" s="782">
        <f t="shared" si="20"/>
        <v>4989.8644044698722</v>
      </c>
      <c r="L44" s="782">
        <f t="shared" si="20"/>
        <v>8895.6337264681952</v>
      </c>
      <c r="M44" s="782">
        <f t="shared" si="20"/>
        <v>5096.0916094349677</v>
      </c>
      <c r="N44" s="783">
        <f t="shared" si="20"/>
        <v>17214.580769834774</v>
      </c>
      <c r="O44" s="779">
        <f>SUM(C44:N44)</f>
        <v>46272.285905559824</v>
      </c>
      <c r="P44" s="163"/>
    </row>
    <row r="45" spans="1:16" ht="13" x14ac:dyDescent="0.3">
      <c r="O45" s="779"/>
      <c r="P45" s="163"/>
    </row>
    <row r="46" spans="1:16" ht="13" x14ac:dyDescent="0.3">
      <c r="A46" s="964" t="s">
        <v>396</v>
      </c>
      <c r="B46" s="964"/>
      <c r="C46" s="784"/>
      <c r="D46" s="784"/>
      <c r="E46" s="784"/>
      <c r="F46" s="784"/>
      <c r="G46" s="784"/>
      <c r="H46" s="784"/>
      <c r="I46" s="784"/>
      <c r="J46" s="784"/>
      <c r="K46" s="784"/>
      <c r="L46" s="784"/>
      <c r="M46" s="784"/>
      <c r="N46" s="785"/>
      <c r="O46" s="779"/>
      <c r="P46" s="163"/>
    </row>
    <row r="47" spans="1:16" ht="13" x14ac:dyDescent="0.3">
      <c r="A47" s="763" t="s">
        <v>349</v>
      </c>
      <c r="B47" s="119"/>
      <c r="C47" s="119"/>
      <c r="D47" s="119"/>
      <c r="E47" s="119"/>
      <c r="F47" s="119"/>
      <c r="G47" s="119"/>
      <c r="H47" s="119"/>
      <c r="I47" s="119"/>
      <c r="J47" s="119"/>
      <c r="K47" s="119"/>
      <c r="L47" s="119"/>
      <c r="M47" s="119"/>
      <c r="N47" s="387"/>
      <c r="O47" s="779"/>
      <c r="P47" s="163"/>
    </row>
    <row r="48" spans="1:16" ht="13" x14ac:dyDescent="0.3">
      <c r="A48" s="766" t="s">
        <v>397</v>
      </c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387"/>
      <c r="O48" s="779"/>
      <c r="P48" s="163"/>
    </row>
    <row r="49" spans="1:17" ht="13" x14ac:dyDescent="0.3">
      <c r="A49" s="766" t="s">
        <v>398</v>
      </c>
      <c r="B49" s="119"/>
      <c r="C49" s="119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387"/>
      <c r="O49" s="779"/>
      <c r="P49" s="163"/>
    </row>
    <row r="50" spans="1:17" ht="13" x14ac:dyDescent="0.3">
      <c r="A50" s="766"/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387"/>
      <c r="O50" s="779"/>
      <c r="P50" s="163"/>
    </row>
    <row r="51" spans="1:17" ht="13" x14ac:dyDescent="0.3">
      <c r="A51" s="766"/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387"/>
      <c r="O51" s="779"/>
      <c r="P51" s="163"/>
    </row>
    <row r="52" spans="1:17" ht="13" x14ac:dyDescent="0.3">
      <c r="A52" s="766" t="s">
        <v>399</v>
      </c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387"/>
      <c r="O52" s="779"/>
      <c r="P52" s="163"/>
    </row>
    <row r="53" spans="1:17" ht="13" x14ac:dyDescent="0.3">
      <c r="A53" s="764" t="s">
        <v>400</v>
      </c>
      <c r="B53" s="119"/>
      <c r="C53" s="752">
        <f t="shared" ref="C53:N53" si="21">SUM(C47:C52)</f>
        <v>0</v>
      </c>
      <c r="D53" s="752">
        <f t="shared" si="21"/>
        <v>0</v>
      </c>
      <c r="E53" s="752">
        <f t="shared" si="21"/>
        <v>0</v>
      </c>
      <c r="F53" s="752">
        <f t="shared" si="21"/>
        <v>0</v>
      </c>
      <c r="G53" s="752">
        <f t="shared" si="21"/>
        <v>0</v>
      </c>
      <c r="H53" s="752">
        <f t="shared" si="21"/>
        <v>0</v>
      </c>
      <c r="I53" s="752">
        <f t="shared" si="21"/>
        <v>0</v>
      </c>
      <c r="J53" s="752">
        <f t="shared" si="21"/>
        <v>0</v>
      </c>
      <c r="K53" s="752">
        <f t="shared" si="21"/>
        <v>0</v>
      </c>
      <c r="L53" s="752">
        <f t="shared" si="21"/>
        <v>0</v>
      </c>
      <c r="M53" s="752">
        <f t="shared" si="21"/>
        <v>0</v>
      </c>
      <c r="N53" s="753">
        <f t="shared" si="21"/>
        <v>0</v>
      </c>
      <c r="O53" s="779"/>
      <c r="P53" s="163"/>
    </row>
    <row r="54" spans="1:17" ht="13" x14ac:dyDescent="0.3">
      <c r="A54" s="778"/>
      <c r="B54" s="163"/>
      <c r="C54" s="335"/>
      <c r="D54" s="335"/>
      <c r="E54" s="335"/>
      <c r="F54" s="335"/>
      <c r="G54" s="335"/>
      <c r="H54" s="335"/>
      <c r="I54" s="335"/>
      <c r="J54" s="335"/>
      <c r="K54" s="335"/>
      <c r="L54" s="335"/>
      <c r="M54" s="335"/>
      <c r="N54" s="779"/>
      <c r="O54" s="779"/>
      <c r="P54" s="163"/>
    </row>
    <row r="55" spans="1:17" ht="13" x14ac:dyDescent="0.3">
      <c r="A55" s="786" t="s">
        <v>401</v>
      </c>
      <c r="B55" s="787"/>
      <c r="C55" s="788">
        <f t="shared" ref="C55:N55" si="22">C44+C53</f>
        <v>-19696.100863793014</v>
      </c>
      <c r="D55" s="788">
        <f t="shared" si="22"/>
        <v>-665.45976198427957</v>
      </c>
      <c r="E55" s="788">
        <f t="shared" si="22"/>
        <v>6320.3670503382073</v>
      </c>
      <c r="F55" s="788">
        <f t="shared" si="22"/>
        <v>8710.8960687651579</v>
      </c>
      <c r="G55" s="788">
        <f t="shared" si="22"/>
        <v>2993.3204884952147</v>
      </c>
      <c r="H55" s="788">
        <f t="shared" si="22"/>
        <v>2373.0501809679154</v>
      </c>
      <c r="I55" s="788">
        <f t="shared" si="22"/>
        <v>8024.1760383282726</v>
      </c>
      <c r="J55" s="788">
        <f t="shared" si="22"/>
        <v>2015.8661942345343</v>
      </c>
      <c r="K55" s="788">
        <f t="shared" si="22"/>
        <v>4989.8644044698722</v>
      </c>
      <c r="L55" s="788">
        <f t="shared" si="22"/>
        <v>8895.6337264681952</v>
      </c>
      <c r="M55" s="788">
        <f t="shared" si="22"/>
        <v>5096.0916094349677</v>
      </c>
      <c r="N55" s="789">
        <f t="shared" si="22"/>
        <v>17214.580769834774</v>
      </c>
      <c r="O55" s="779"/>
      <c r="P55" s="163"/>
    </row>
    <row r="56" spans="1:17" ht="13" x14ac:dyDescent="0.3">
      <c r="A56" s="778"/>
      <c r="B56" s="163"/>
      <c r="C56" s="335"/>
      <c r="D56" s="335"/>
      <c r="E56" s="335"/>
      <c r="F56" s="335"/>
      <c r="G56" s="335"/>
      <c r="H56" s="335"/>
      <c r="I56" s="335"/>
      <c r="J56" s="335"/>
      <c r="K56" s="335"/>
      <c r="L56" s="335"/>
      <c r="M56" s="335"/>
      <c r="N56" s="779"/>
      <c r="O56" s="779"/>
      <c r="P56" s="163"/>
    </row>
    <row r="57" spans="1:17" ht="13" x14ac:dyDescent="0.3">
      <c r="A57" s="778"/>
      <c r="B57" s="163"/>
      <c r="C57" s="335"/>
      <c r="D57" s="335"/>
      <c r="E57" s="335"/>
      <c r="F57" s="335"/>
      <c r="G57" s="335"/>
      <c r="H57" s="335"/>
      <c r="I57" s="335"/>
      <c r="J57" s="335"/>
      <c r="K57" s="335"/>
      <c r="L57" s="335"/>
      <c r="M57" s="335"/>
      <c r="N57" s="779"/>
      <c r="O57" s="779"/>
      <c r="P57" s="163"/>
    </row>
    <row r="58" spans="1:17" ht="13" x14ac:dyDescent="0.3">
      <c r="A58" s="790" t="s">
        <v>402</v>
      </c>
      <c r="B58" s="791"/>
      <c r="C58" s="791"/>
      <c r="D58" s="791"/>
      <c r="E58" s="791"/>
      <c r="F58" s="791"/>
      <c r="G58" s="791"/>
      <c r="H58" s="791"/>
      <c r="I58" s="791"/>
      <c r="J58" s="791"/>
      <c r="K58" s="791"/>
      <c r="L58" s="791"/>
      <c r="M58" s="791"/>
      <c r="N58" s="792"/>
      <c r="O58" s="779"/>
      <c r="P58" s="163"/>
    </row>
    <row r="59" spans="1:17" ht="13" x14ac:dyDescent="0.3">
      <c r="A59" s="793" t="s">
        <v>403</v>
      </c>
      <c r="B59" s="794"/>
      <c r="C59" s="795"/>
      <c r="D59" s="795"/>
      <c r="E59" s="795"/>
      <c r="F59" s="795"/>
      <c r="G59" s="795"/>
      <c r="H59" s="795"/>
      <c r="I59" s="795"/>
      <c r="J59" s="795"/>
      <c r="K59" s="795"/>
      <c r="L59" s="795"/>
      <c r="M59" s="795"/>
      <c r="N59" s="796"/>
      <c r="O59" s="779"/>
      <c r="P59" s="163"/>
    </row>
    <row r="60" spans="1:17" ht="13" x14ac:dyDescent="0.3">
      <c r="A60" s="797" t="s">
        <v>404</v>
      </c>
      <c r="B60" s="798"/>
      <c r="C60" s="799">
        <f>Zins_Tilungsplanung!C149</f>
        <v>41.666666666666664</v>
      </c>
      <c r="D60" s="799">
        <f>Zins_Tilungsplanung!D149</f>
        <v>37.673611111111107</v>
      </c>
      <c r="E60" s="799">
        <f>Zins_Tilungsplanung!E149</f>
        <v>33.663917824074076</v>
      </c>
      <c r="F60" s="799">
        <f>Zins_Tilungsplanung!F149</f>
        <v>29.637517481674383</v>
      </c>
      <c r="G60" s="799">
        <f>Zins_Tilungsplanung!G149</f>
        <v>25.594340471181358</v>
      </c>
      <c r="H60" s="799">
        <f>Zins_Tilungsplanung!H149</f>
        <v>21.534316889811279</v>
      </c>
      <c r="I60" s="799">
        <f>Zins_Tilungsplanung!I149</f>
        <v>17.45737654351883</v>
      </c>
      <c r="J60" s="799">
        <f>Zins_Tilungsplanung!J149</f>
        <v>13.363448945783489</v>
      </c>
      <c r="K60" s="799">
        <f>Zins_Tilungsplanung!K149</f>
        <v>9.2524633163909211</v>
      </c>
      <c r="L60" s="799">
        <f>Zins_Tilungsplanung!L149</f>
        <v>5.1243485802092161</v>
      </c>
      <c r="M60" s="799">
        <f>Zins_Tilungsplanung!M149</f>
        <v>0.97903336596008816</v>
      </c>
      <c r="N60" s="800">
        <f>Zins_Tilungsplanung!N149</f>
        <v>0</v>
      </c>
      <c r="O60" s="779"/>
      <c r="P60" s="163"/>
    </row>
    <row r="61" spans="1:17" ht="13" x14ac:dyDescent="0.3">
      <c r="A61" s="801" t="s">
        <v>405</v>
      </c>
      <c r="B61" s="748">
        <v>0.19</v>
      </c>
      <c r="C61" s="749">
        <f t="shared" ref="C61:N61" si="23">C60*$B61</f>
        <v>7.9166666666666661</v>
      </c>
      <c r="D61" s="749">
        <f t="shared" si="23"/>
        <v>7.1579861111111107</v>
      </c>
      <c r="E61" s="749">
        <f t="shared" si="23"/>
        <v>6.3961443865740746</v>
      </c>
      <c r="F61" s="749">
        <f t="shared" si="23"/>
        <v>5.6311283215181325</v>
      </c>
      <c r="G61" s="749">
        <f t="shared" si="23"/>
        <v>4.8629246895244584</v>
      </c>
      <c r="H61" s="749">
        <f t="shared" si="23"/>
        <v>4.0915202090641429</v>
      </c>
      <c r="I61" s="749">
        <f t="shared" si="23"/>
        <v>3.3169015432685778</v>
      </c>
      <c r="J61" s="749">
        <f t="shared" si="23"/>
        <v>2.5390552996988629</v>
      </c>
      <c r="K61" s="749">
        <f t="shared" si="23"/>
        <v>1.757968030114275</v>
      </c>
      <c r="L61" s="749">
        <f t="shared" si="23"/>
        <v>0.97362623023975103</v>
      </c>
      <c r="M61" s="749">
        <f t="shared" si="23"/>
        <v>0.18601633953241675</v>
      </c>
      <c r="N61" s="750">
        <f t="shared" si="23"/>
        <v>0</v>
      </c>
      <c r="O61" s="779"/>
      <c r="P61" s="163"/>
    </row>
    <row r="62" spans="1:17" x14ac:dyDescent="0.25">
      <c r="A62" s="92" t="s">
        <v>357</v>
      </c>
      <c r="B62" s="687"/>
      <c r="C62" s="119">
        <f>Zins_Tilungsplanung!C150</f>
        <v>958.33333333333337</v>
      </c>
      <c r="D62" s="119">
        <f>Zins_Tilungsplanung!D150</f>
        <v>962.32638888888891</v>
      </c>
      <c r="E62" s="119">
        <f>Zins_Tilungsplanung!E150</f>
        <v>966.33608217592587</v>
      </c>
      <c r="F62" s="119">
        <f>Zins_Tilungsplanung!F150</f>
        <v>970.36248251832558</v>
      </c>
      <c r="G62" s="119">
        <f>Zins_Tilungsplanung!G150</f>
        <v>974.40565952881866</v>
      </c>
      <c r="H62" s="119">
        <f>Zins_Tilungsplanung!H150</f>
        <v>978.46568311018871</v>
      </c>
      <c r="I62" s="119">
        <f>Zins_Tilungsplanung!I150</f>
        <v>982.54262345648112</v>
      </c>
      <c r="J62" s="119">
        <f>Zins_Tilungsplanung!J150</f>
        <v>986.63655105421651</v>
      </c>
      <c r="K62" s="119">
        <f>Zins_Tilungsplanung!K150</f>
        <v>990.74753668360904</v>
      </c>
      <c r="L62" s="119">
        <f>Zins_Tilungsplanung!L150</f>
        <v>994.87565141979076</v>
      </c>
      <c r="M62" s="119">
        <f>Zins_Tilungsplanung!M150</f>
        <v>234.97</v>
      </c>
      <c r="N62" s="387">
        <f>Zins_Tilungsplanung!N150</f>
        <v>0</v>
      </c>
      <c r="O62" s="352"/>
      <c r="P62" s="163"/>
      <c r="Q62" t="s">
        <v>343</v>
      </c>
    </row>
    <row r="63" spans="1:17" ht="13" x14ac:dyDescent="0.3">
      <c r="A63" s="786" t="s">
        <v>406</v>
      </c>
      <c r="B63" s="802"/>
      <c r="C63" s="788">
        <f t="shared" ref="C63:N63" si="24">C60+C62</f>
        <v>1000</v>
      </c>
      <c r="D63" s="788">
        <f t="shared" si="24"/>
        <v>1000</v>
      </c>
      <c r="E63" s="788">
        <f t="shared" si="24"/>
        <v>1000</v>
      </c>
      <c r="F63" s="788">
        <f t="shared" si="24"/>
        <v>1000</v>
      </c>
      <c r="G63" s="788">
        <f t="shared" si="24"/>
        <v>1000</v>
      </c>
      <c r="H63" s="788">
        <f t="shared" si="24"/>
        <v>1000</v>
      </c>
      <c r="I63" s="788">
        <f t="shared" si="24"/>
        <v>1000</v>
      </c>
      <c r="J63" s="788">
        <f t="shared" si="24"/>
        <v>1000</v>
      </c>
      <c r="K63" s="788">
        <f t="shared" si="24"/>
        <v>1000</v>
      </c>
      <c r="L63" s="788">
        <f t="shared" si="24"/>
        <v>1000</v>
      </c>
      <c r="M63" s="788">
        <f t="shared" si="24"/>
        <v>235.94903336596008</v>
      </c>
      <c r="N63" s="788">
        <f t="shared" si="24"/>
        <v>0</v>
      </c>
      <c r="O63" s="352">
        <f>SUM(C63:N63)</f>
        <v>10235.94903336596</v>
      </c>
      <c r="P63" s="163"/>
    </row>
    <row r="64" spans="1:17" ht="13" x14ac:dyDescent="0.3">
      <c r="A64" s="778"/>
      <c r="B64" s="163"/>
      <c r="C64" s="335"/>
      <c r="D64" s="335"/>
      <c r="E64" s="335"/>
      <c r="F64" s="335"/>
      <c r="G64" s="335"/>
      <c r="H64" s="335"/>
      <c r="I64" s="335"/>
      <c r="J64" s="335"/>
      <c r="K64" s="335"/>
      <c r="L64" s="335"/>
      <c r="M64" s="335"/>
      <c r="O64" s="779"/>
      <c r="P64" s="163"/>
    </row>
    <row r="65" spans="1:16" ht="13" x14ac:dyDescent="0.3">
      <c r="A65" s="778"/>
      <c r="B65" s="163"/>
      <c r="C65" s="335"/>
      <c r="D65" s="335"/>
      <c r="E65" s="335"/>
      <c r="F65" s="335"/>
      <c r="G65" s="335"/>
      <c r="H65" s="335"/>
      <c r="I65" s="335"/>
      <c r="J65" s="335"/>
      <c r="K65" s="335"/>
      <c r="L65" s="335"/>
      <c r="M65" s="335"/>
      <c r="O65" s="779"/>
      <c r="P65" s="163"/>
    </row>
    <row r="66" spans="1:16" ht="13" x14ac:dyDescent="0.3">
      <c r="A66" s="778" t="s">
        <v>407</v>
      </c>
      <c r="B66" s="163"/>
      <c r="C66" s="335"/>
      <c r="D66" s="335"/>
      <c r="E66" s="335"/>
      <c r="F66" s="335"/>
      <c r="G66" s="335"/>
      <c r="H66" s="335"/>
      <c r="I66" s="335"/>
      <c r="J66" s="335"/>
      <c r="K66" s="335"/>
      <c r="L66" s="335"/>
      <c r="M66" s="335"/>
      <c r="O66" s="779"/>
      <c r="P66" s="163"/>
    </row>
    <row r="67" spans="1:16" ht="13" x14ac:dyDescent="0.3">
      <c r="A67" s="766" t="s">
        <v>408</v>
      </c>
      <c r="B67" s="119"/>
      <c r="C67" s="119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387"/>
      <c r="O67" s="779"/>
      <c r="P67" s="163"/>
    </row>
    <row r="68" spans="1:16" ht="13" x14ac:dyDescent="0.3">
      <c r="A68" s="766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387"/>
      <c r="O68" s="779">
        <f>SUM(D68:N68)</f>
        <v>0</v>
      </c>
      <c r="P68" s="163"/>
    </row>
    <row r="69" spans="1:16" ht="13" x14ac:dyDescent="0.3">
      <c r="A69" s="766"/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387"/>
      <c r="O69" s="779"/>
      <c r="P69" s="163"/>
    </row>
    <row r="70" spans="1:16" ht="13" x14ac:dyDescent="0.3">
      <c r="A70" s="766"/>
      <c r="B70" s="119"/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387"/>
      <c r="O70" s="779"/>
      <c r="P70" s="163"/>
    </row>
    <row r="71" spans="1:16" ht="13" x14ac:dyDescent="0.3">
      <c r="A71" s="766"/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387"/>
      <c r="O71" s="779"/>
      <c r="P71" s="163"/>
    </row>
    <row r="72" spans="1:16" ht="13" x14ac:dyDescent="0.3">
      <c r="A72" s="803" t="s">
        <v>409</v>
      </c>
      <c r="B72" s="804"/>
      <c r="C72" s="805">
        <f t="shared" ref="C72:N72" si="25">SUM(C67:C71)</f>
        <v>0</v>
      </c>
      <c r="D72" s="805">
        <f t="shared" si="25"/>
        <v>0</v>
      </c>
      <c r="E72" s="805">
        <f t="shared" si="25"/>
        <v>0</v>
      </c>
      <c r="F72" s="805">
        <f t="shared" si="25"/>
        <v>0</v>
      </c>
      <c r="G72" s="805">
        <f t="shared" si="25"/>
        <v>0</v>
      </c>
      <c r="H72" s="805">
        <f t="shared" si="25"/>
        <v>0</v>
      </c>
      <c r="I72" s="805">
        <f t="shared" si="25"/>
        <v>0</v>
      </c>
      <c r="J72" s="805">
        <f t="shared" si="25"/>
        <v>0</v>
      </c>
      <c r="K72" s="805">
        <f t="shared" si="25"/>
        <v>0</v>
      </c>
      <c r="L72" s="805">
        <f t="shared" si="25"/>
        <v>0</v>
      </c>
      <c r="M72" s="805">
        <f t="shared" si="25"/>
        <v>0</v>
      </c>
      <c r="N72" s="805">
        <f t="shared" si="25"/>
        <v>0</v>
      </c>
      <c r="O72" s="779"/>
      <c r="P72" s="163"/>
    </row>
    <row r="73" spans="1:16" ht="13" x14ac:dyDescent="0.3">
      <c r="A73" s="92"/>
      <c r="B73" s="119"/>
      <c r="C73" s="752"/>
      <c r="D73" s="752"/>
      <c r="E73" s="752"/>
      <c r="F73" s="752"/>
      <c r="G73" s="752"/>
      <c r="H73" s="752"/>
      <c r="I73" s="752"/>
      <c r="J73" s="752"/>
      <c r="K73" s="752"/>
      <c r="L73" s="752"/>
      <c r="M73" s="752"/>
      <c r="N73" s="753"/>
      <c r="O73" s="779">
        <f>SUM(C73:N73)</f>
        <v>0</v>
      </c>
      <c r="P73" s="163"/>
    </row>
    <row r="74" spans="1:16" ht="13" x14ac:dyDescent="0.3">
      <c r="A74" s="4"/>
      <c r="N74" s="5"/>
      <c r="O74" s="779">
        <f>SUM(C79:N79)</f>
        <v>0</v>
      </c>
      <c r="P74" s="163"/>
    </row>
    <row r="75" spans="1:16" ht="13" x14ac:dyDescent="0.3">
      <c r="A75" s="807" t="s">
        <v>410</v>
      </c>
      <c r="B75" s="808">
        <v>0</v>
      </c>
      <c r="C75" s="335"/>
      <c r="D75" s="335" t="s">
        <v>411</v>
      </c>
      <c r="E75" s="335"/>
      <c r="F75" s="335"/>
      <c r="G75" s="335"/>
      <c r="H75" s="335"/>
      <c r="I75" s="335"/>
      <c r="J75" s="335"/>
      <c r="K75" s="335"/>
      <c r="L75" s="335"/>
      <c r="M75" s="335"/>
      <c r="N75" s="779"/>
      <c r="O75" s="809" t="s">
        <v>412</v>
      </c>
      <c r="P75" s="163"/>
    </row>
    <row r="76" spans="1:16" ht="13" x14ac:dyDescent="0.3">
      <c r="A76" s="810" t="s">
        <v>413</v>
      </c>
      <c r="B76" s="811"/>
      <c r="C76" s="804"/>
      <c r="D76" s="804"/>
      <c r="E76" s="812">
        <f>IF(B75&lt;0,0,B75*$B76/4)</f>
        <v>0</v>
      </c>
      <c r="F76" s="804"/>
      <c r="G76" s="804"/>
      <c r="H76" s="812">
        <f>E76</f>
        <v>0</v>
      </c>
      <c r="I76" s="804"/>
      <c r="J76" s="804"/>
      <c r="K76" s="812">
        <f>H76</f>
        <v>0</v>
      </c>
      <c r="L76" s="804"/>
      <c r="M76" s="804"/>
      <c r="N76" s="813">
        <f>K76</f>
        <v>0</v>
      </c>
      <c r="O76" s="809">
        <f>SUM(E76:N76)</f>
        <v>0</v>
      </c>
      <c r="P76" s="163"/>
    </row>
    <row r="77" spans="1:16" ht="13" x14ac:dyDescent="0.3">
      <c r="A77" s="810" t="s">
        <v>414</v>
      </c>
      <c r="B77" s="814"/>
      <c r="C77" s="804"/>
      <c r="D77" s="804"/>
      <c r="E77" s="812">
        <f>E76*$B77</f>
        <v>0</v>
      </c>
      <c r="F77" s="804"/>
      <c r="G77" s="804"/>
      <c r="H77" s="812">
        <f>H76*$B77</f>
        <v>0</v>
      </c>
      <c r="I77" s="804"/>
      <c r="J77" s="804"/>
      <c r="K77" s="812">
        <f>K76*$B77</f>
        <v>0</v>
      </c>
      <c r="L77" s="804"/>
      <c r="M77" s="804"/>
      <c r="N77" s="812">
        <f>N76*$B77</f>
        <v>0</v>
      </c>
      <c r="O77" s="809"/>
      <c r="P77" s="163"/>
    </row>
    <row r="78" spans="1:16" x14ac:dyDescent="0.25">
      <c r="A78" s="810" t="s">
        <v>415</v>
      </c>
      <c r="B78" s="815"/>
      <c r="C78" s="804"/>
      <c r="D78" s="812">
        <f>$B78/4</f>
        <v>0</v>
      </c>
      <c r="E78" s="804"/>
      <c r="F78" s="804"/>
      <c r="G78" s="812">
        <f>$B78/4</f>
        <v>0</v>
      </c>
      <c r="H78" s="804"/>
      <c r="I78" s="804"/>
      <c r="J78" s="812">
        <f>$B78/4</f>
        <v>0</v>
      </c>
      <c r="K78" s="804"/>
      <c r="L78" s="804"/>
      <c r="M78" s="812">
        <f>$B78/4</f>
        <v>0</v>
      </c>
      <c r="N78" s="806"/>
      <c r="O78" s="352">
        <f>SUM(C78:N78)</f>
        <v>0</v>
      </c>
      <c r="P78" s="163"/>
    </row>
    <row r="79" spans="1:16" ht="15.5" x14ac:dyDescent="0.35">
      <c r="A79" s="816" t="s">
        <v>416</v>
      </c>
      <c r="B79" s="817"/>
      <c r="C79" s="818">
        <f t="shared" ref="C79:N79" si="26">SUM(C76:C78)</f>
        <v>0</v>
      </c>
      <c r="D79" s="818">
        <f t="shared" si="26"/>
        <v>0</v>
      </c>
      <c r="E79" s="818">
        <f t="shared" si="26"/>
        <v>0</v>
      </c>
      <c r="F79" s="818">
        <f t="shared" si="26"/>
        <v>0</v>
      </c>
      <c r="G79" s="818">
        <f t="shared" si="26"/>
        <v>0</v>
      </c>
      <c r="H79" s="818">
        <f t="shared" si="26"/>
        <v>0</v>
      </c>
      <c r="I79" s="818">
        <f t="shared" si="26"/>
        <v>0</v>
      </c>
      <c r="J79" s="818">
        <f t="shared" si="26"/>
        <v>0</v>
      </c>
      <c r="K79" s="818">
        <f t="shared" si="26"/>
        <v>0</v>
      </c>
      <c r="L79" s="818">
        <f t="shared" si="26"/>
        <v>0</v>
      </c>
      <c r="M79" s="818">
        <f t="shared" si="26"/>
        <v>0</v>
      </c>
      <c r="N79" s="819">
        <f t="shared" si="26"/>
        <v>0</v>
      </c>
      <c r="O79" s="352">
        <f>SUM(C79:N79)</f>
        <v>0</v>
      </c>
      <c r="P79" s="820"/>
    </row>
    <row r="80" spans="1:16" ht="15.5" x14ac:dyDescent="0.35">
      <c r="A80" s="4"/>
      <c r="N80" s="5"/>
      <c r="O80" s="352"/>
      <c r="P80" s="820"/>
    </row>
    <row r="81" spans="1:17" ht="15.5" x14ac:dyDescent="0.35">
      <c r="A81" s="810" t="s">
        <v>417</v>
      </c>
      <c r="B81" s="815">
        <v>5000</v>
      </c>
      <c r="C81" s="804">
        <f t="shared" ref="C81:N81" si="27">$B81</f>
        <v>5000</v>
      </c>
      <c r="D81" s="804">
        <f t="shared" si="27"/>
        <v>5000</v>
      </c>
      <c r="E81" s="804">
        <f t="shared" si="27"/>
        <v>5000</v>
      </c>
      <c r="F81" s="804">
        <f t="shared" si="27"/>
        <v>5000</v>
      </c>
      <c r="G81" s="804">
        <f t="shared" si="27"/>
        <v>5000</v>
      </c>
      <c r="H81" s="804">
        <f t="shared" si="27"/>
        <v>5000</v>
      </c>
      <c r="I81" s="804">
        <f t="shared" si="27"/>
        <v>5000</v>
      </c>
      <c r="J81" s="804">
        <f t="shared" si="27"/>
        <v>5000</v>
      </c>
      <c r="K81" s="804">
        <f t="shared" si="27"/>
        <v>5000</v>
      </c>
      <c r="L81" s="804">
        <f t="shared" si="27"/>
        <v>5000</v>
      </c>
      <c r="M81" s="804">
        <f t="shared" si="27"/>
        <v>5000</v>
      </c>
      <c r="N81" s="806">
        <f t="shared" si="27"/>
        <v>5000</v>
      </c>
      <c r="O81" s="352">
        <f>SUM(C81:N81)</f>
        <v>60000</v>
      </c>
      <c r="P81" s="820"/>
    </row>
    <row r="82" spans="1:17" ht="15.5" x14ac:dyDescent="0.35">
      <c r="A82" s="92"/>
      <c r="B82" s="413"/>
      <c r="C82" s="119"/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387"/>
      <c r="O82" s="352"/>
      <c r="P82" s="820"/>
    </row>
    <row r="83" spans="1:17" ht="13" x14ac:dyDescent="0.3">
      <c r="A83" s="821" t="s">
        <v>418</v>
      </c>
      <c r="B83" s="822"/>
      <c r="C83" s="805">
        <f t="shared" ref="C83:N83" si="28">C63+C72+C79+C81</f>
        <v>6000</v>
      </c>
      <c r="D83" s="805">
        <f t="shared" si="28"/>
        <v>6000</v>
      </c>
      <c r="E83" s="805">
        <f t="shared" si="28"/>
        <v>6000</v>
      </c>
      <c r="F83" s="805">
        <f t="shared" si="28"/>
        <v>6000</v>
      </c>
      <c r="G83" s="805">
        <f t="shared" si="28"/>
        <v>6000</v>
      </c>
      <c r="H83" s="805">
        <f t="shared" si="28"/>
        <v>6000</v>
      </c>
      <c r="I83" s="805">
        <f t="shared" si="28"/>
        <v>6000</v>
      </c>
      <c r="J83" s="805">
        <f t="shared" si="28"/>
        <v>6000</v>
      </c>
      <c r="K83" s="805">
        <f t="shared" si="28"/>
        <v>6000</v>
      </c>
      <c r="L83" s="805">
        <f t="shared" si="28"/>
        <v>6000</v>
      </c>
      <c r="M83" s="805">
        <f t="shared" si="28"/>
        <v>5235.9490333659596</v>
      </c>
      <c r="N83" s="805">
        <f t="shared" si="28"/>
        <v>5000</v>
      </c>
      <c r="O83" s="779">
        <f>SUM(O79:O81)</f>
        <v>60000</v>
      </c>
      <c r="P83" s="163"/>
    </row>
    <row r="84" spans="1:17" ht="15.5" x14ac:dyDescent="0.35">
      <c r="A84" s="4"/>
      <c r="N84" s="5"/>
      <c r="O84" s="5"/>
      <c r="P84" s="820"/>
      <c r="Q84" s="163"/>
    </row>
    <row r="85" spans="1:17" ht="13" x14ac:dyDescent="0.3">
      <c r="A85" s="823" t="s">
        <v>419</v>
      </c>
      <c r="B85" s="824"/>
      <c r="C85" s="752">
        <f t="shared" ref="C85:N85" si="29">C55-C83</f>
        <v>-25696.100863793014</v>
      </c>
      <c r="D85" s="752">
        <f t="shared" si="29"/>
        <v>-6665.4597619842798</v>
      </c>
      <c r="E85" s="752">
        <f t="shared" si="29"/>
        <v>320.36705033820726</v>
      </c>
      <c r="F85" s="752">
        <f t="shared" si="29"/>
        <v>2710.8960687651579</v>
      </c>
      <c r="G85" s="752">
        <f t="shared" si="29"/>
        <v>-3006.6795115047853</v>
      </c>
      <c r="H85" s="752">
        <f t="shared" si="29"/>
        <v>-3626.9498190320846</v>
      </c>
      <c r="I85" s="752">
        <f t="shared" si="29"/>
        <v>2024.1760383282726</v>
      </c>
      <c r="J85" s="752">
        <f t="shared" si="29"/>
        <v>-3984.1338057654657</v>
      </c>
      <c r="K85" s="752">
        <f t="shared" si="29"/>
        <v>-1010.1355955301278</v>
      </c>
      <c r="L85" s="752">
        <f t="shared" si="29"/>
        <v>2895.6337264681952</v>
      </c>
      <c r="M85" s="752">
        <f t="shared" si="29"/>
        <v>-139.8574239309919</v>
      </c>
      <c r="N85" s="753">
        <f t="shared" si="29"/>
        <v>12214.580769834774</v>
      </c>
      <c r="O85" s="779"/>
    </row>
    <row r="86" spans="1:17" ht="13" x14ac:dyDescent="0.3">
      <c r="A86" s="239"/>
      <c r="B86" s="15"/>
      <c r="C86" s="335"/>
      <c r="D86" s="335"/>
      <c r="E86" s="335"/>
      <c r="F86" s="335"/>
      <c r="G86" s="335"/>
      <c r="H86" s="335"/>
      <c r="I86" s="335"/>
      <c r="J86" s="335"/>
      <c r="K86" s="335"/>
      <c r="L86" s="335"/>
      <c r="M86" s="335"/>
      <c r="N86" s="387"/>
      <c r="O86" s="779"/>
    </row>
    <row r="87" spans="1:17" ht="13" x14ac:dyDescent="0.3">
      <c r="A87" s="92" t="s">
        <v>420</v>
      </c>
      <c r="B87" s="825">
        <v>0.12</v>
      </c>
      <c r="C87" s="367">
        <f t="shared" ref="C87:N87" si="30">IF((C4+((C4+C85)/2)*$B87/12)&gt;0,0,(((C4+(C4+C85))/2)*$B87/12))</f>
        <v>0</v>
      </c>
      <c r="D87" s="367">
        <f t="shared" si="30"/>
        <v>0</v>
      </c>
      <c r="E87" s="367">
        <f t="shared" si="30"/>
        <v>0</v>
      </c>
      <c r="F87" s="367">
        <f t="shared" si="30"/>
        <v>0</v>
      </c>
      <c r="G87" s="367">
        <f t="shared" si="30"/>
        <v>0</v>
      </c>
      <c r="H87" s="367">
        <f t="shared" si="30"/>
        <v>0</v>
      </c>
      <c r="I87" s="367">
        <f t="shared" si="30"/>
        <v>0</v>
      </c>
      <c r="J87" s="367">
        <f t="shared" si="30"/>
        <v>0</v>
      </c>
      <c r="K87" s="367">
        <f t="shared" si="30"/>
        <v>0</v>
      </c>
      <c r="L87" s="367">
        <f t="shared" si="30"/>
        <v>0</v>
      </c>
      <c r="M87" s="367">
        <f t="shared" si="30"/>
        <v>0</v>
      </c>
      <c r="N87" s="826">
        <f t="shared" si="30"/>
        <v>0</v>
      </c>
      <c r="O87" s="779">
        <f>SUM(C87:N87)</f>
        <v>0</v>
      </c>
    </row>
    <row r="88" spans="1:17" x14ac:dyDescent="0.25">
      <c r="A88" s="92" t="s">
        <v>421</v>
      </c>
      <c r="B88" s="825">
        <v>0.19</v>
      </c>
      <c r="C88" s="367">
        <f t="shared" ref="C88:N88" si="31">C87*$B88</f>
        <v>0</v>
      </c>
      <c r="D88" s="367">
        <f t="shared" si="31"/>
        <v>0</v>
      </c>
      <c r="E88" s="367">
        <f t="shared" si="31"/>
        <v>0</v>
      </c>
      <c r="F88" s="367">
        <f t="shared" si="31"/>
        <v>0</v>
      </c>
      <c r="G88" s="367">
        <f t="shared" si="31"/>
        <v>0</v>
      </c>
      <c r="H88" s="367">
        <f t="shared" si="31"/>
        <v>0</v>
      </c>
      <c r="I88" s="367">
        <f t="shared" si="31"/>
        <v>0</v>
      </c>
      <c r="J88" s="367">
        <f t="shared" si="31"/>
        <v>0</v>
      </c>
      <c r="K88" s="367">
        <f t="shared" si="31"/>
        <v>0</v>
      </c>
      <c r="L88" s="367">
        <f t="shared" si="31"/>
        <v>0</v>
      </c>
      <c r="M88" s="367">
        <f t="shared" si="31"/>
        <v>0</v>
      </c>
      <c r="N88" s="826">
        <f t="shared" si="31"/>
        <v>0</v>
      </c>
      <c r="O88" s="352"/>
    </row>
    <row r="89" spans="1:17" ht="13" x14ac:dyDescent="0.3">
      <c r="A89" s="239"/>
      <c r="B89" s="15"/>
      <c r="N89" s="5"/>
      <c r="O89" s="352"/>
    </row>
    <row r="90" spans="1:17" ht="14" x14ac:dyDescent="0.3">
      <c r="A90" s="827" t="s">
        <v>422</v>
      </c>
      <c r="B90" s="828"/>
      <c r="C90" s="782">
        <f t="shared" ref="C90:N90" si="32">C85+C87+C88</f>
        <v>-25696.100863793014</v>
      </c>
      <c r="D90" s="782">
        <f t="shared" si="32"/>
        <v>-6665.4597619842798</v>
      </c>
      <c r="E90" s="782">
        <f t="shared" si="32"/>
        <v>320.36705033820726</v>
      </c>
      <c r="F90" s="782">
        <f t="shared" si="32"/>
        <v>2710.8960687651579</v>
      </c>
      <c r="G90" s="782">
        <f t="shared" si="32"/>
        <v>-3006.6795115047853</v>
      </c>
      <c r="H90" s="782">
        <f t="shared" si="32"/>
        <v>-3626.9498190320846</v>
      </c>
      <c r="I90" s="782">
        <f t="shared" si="32"/>
        <v>2024.1760383282726</v>
      </c>
      <c r="J90" s="782">
        <f t="shared" si="32"/>
        <v>-3984.1338057654657</v>
      </c>
      <c r="K90" s="782">
        <f t="shared" si="32"/>
        <v>-1010.1355955301278</v>
      </c>
      <c r="L90" s="782">
        <f t="shared" si="32"/>
        <v>2895.6337264681952</v>
      </c>
      <c r="M90" s="782">
        <f t="shared" si="32"/>
        <v>-139.8574239309919</v>
      </c>
      <c r="N90" s="783">
        <f t="shared" si="32"/>
        <v>12214.580769834774</v>
      </c>
      <c r="O90" s="829">
        <f>SUM(C90:N90)</f>
        <v>-23963.663127806143</v>
      </c>
    </row>
    <row r="91" spans="1:17" ht="15.5" x14ac:dyDescent="0.35">
      <c r="A91" s="830"/>
      <c r="B91" s="830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</row>
    <row r="92" spans="1:17" x14ac:dyDescent="0.25">
      <c r="A92" s="98" t="s">
        <v>423</v>
      </c>
      <c r="C92" s="119">
        <f t="shared" ref="C92:N92" si="33">C60-C87</f>
        <v>41.666666666666664</v>
      </c>
      <c r="D92" s="119">
        <f t="shared" si="33"/>
        <v>37.673611111111107</v>
      </c>
      <c r="E92" s="119">
        <f t="shared" si="33"/>
        <v>33.663917824074076</v>
      </c>
      <c r="F92" s="119">
        <f t="shared" si="33"/>
        <v>29.637517481674383</v>
      </c>
      <c r="G92" s="119">
        <f t="shared" si="33"/>
        <v>25.594340471181358</v>
      </c>
      <c r="H92" s="119">
        <f t="shared" si="33"/>
        <v>21.534316889811279</v>
      </c>
      <c r="I92" s="119">
        <f t="shared" si="33"/>
        <v>17.45737654351883</v>
      </c>
      <c r="J92" s="119">
        <f t="shared" si="33"/>
        <v>13.363448945783489</v>
      </c>
      <c r="K92" s="119">
        <f t="shared" si="33"/>
        <v>9.2524633163909211</v>
      </c>
      <c r="L92" s="119">
        <f t="shared" si="33"/>
        <v>5.1243485802092161</v>
      </c>
      <c r="M92" s="119">
        <f t="shared" si="33"/>
        <v>0.97903336596008816</v>
      </c>
      <c r="N92" s="119">
        <f t="shared" si="33"/>
        <v>0</v>
      </c>
      <c r="O92" s="119">
        <f>SUM(C92:N92)</f>
        <v>235.94704119638143</v>
      </c>
    </row>
    <row r="94" spans="1:17" ht="13" x14ac:dyDescent="0.3">
      <c r="A94" s="15" t="s">
        <v>424</v>
      </c>
    </row>
    <row r="97" spans="3:12" x14ac:dyDescent="0.25">
      <c r="C97" t="s">
        <v>425</v>
      </c>
      <c r="F97" s="831" t="s">
        <v>426</v>
      </c>
    </row>
    <row r="101" spans="3:12" x14ac:dyDescent="0.25">
      <c r="J101" s="69"/>
      <c r="K101" s="69"/>
    </row>
    <row r="102" spans="3:12" x14ac:dyDescent="0.25">
      <c r="H102" s="69"/>
      <c r="I102" s="69"/>
      <c r="J102" s="69"/>
      <c r="K102" s="69"/>
      <c r="L102" s="69"/>
    </row>
    <row r="103" spans="3:12" x14ac:dyDescent="0.25">
      <c r="H103" s="69"/>
      <c r="I103" s="69"/>
      <c r="J103" s="69"/>
      <c r="K103" s="69"/>
      <c r="L103" s="69"/>
    </row>
    <row r="104" spans="3:12" x14ac:dyDescent="0.25">
      <c r="J104" s="69"/>
      <c r="K104" s="69"/>
      <c r="L104" s="69"/>
    </row>
    <row r="105" spans="3:12" x14ac:dyDescent="0.25">
      <c r="F105" s="69"/>
      <c r="G105" s="69"/>
      <c r="H105" s="69"/>
      <c r="I105" s="69"/>
      <c r="L105" s="69"/>
    </row>
  </sheetData>
  <mergeCells count="1">
    <mergeCell ref="A46:B46"/>
  </mergeCells>
  <conditionalFormatting sqref="C85:N85 C90:N90">
    <cfRule type="cellIs" dxfId="3" priority="2" operator="lessThan">
      <formula>0</formula>
    </cfRule>
  </conditionalFormatting>
  <hyperlinks>
    <hyperlink ref="F97" r:id="rId1" xr:uid="{00000000-0004-0000-0B00-000000000000}"/>
  </hyperlinks>
  <pageMargins left="0.43333333333333302" right="7.8472222222222193E-2" top="0.86597222222222203" bottom="0.27569444444444402" header="0.511811023622047" footer="0.511811023622047"/>
  <pageSetup paperSize="9" scale="72" orientation="landscape" horizontalDpi="300" verticalDpi="300" r:id="rId2"/>
  <rowBreaks count="1" manualBreakCount="1">
    <brk id="4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D99694"/>
  </sheetPr>
  <dimension ref="A1:P98"/>
  <sheetViews>
    <sheetView showGridLines="0" zoomScaleNormal="100" workbookViewId="0">
      <pane xSplit="2" ySplit="3" topLeftCell="C56" activePane="bottomRight" state="frozen"/>
      <selection pane="topRight" activeCell="E33" sqref="E33"/>
      <selection pane="bottomLeft" activeCell="E33" sqref="E33"/>
      <selection pane="bottomRight" activeCell="L72" sqref="L72:N72"/>
    </sheetView>
  </sheetViews>
  <sheetFormatPr baseColWidth="10" defaultColWidth="10.453125" defaultRowHeight="12.5" x14ac:dyDescent="0.25"/>
  <cols>
    <col min="1" max="1" width="41.81640625" customWidth="1"/>
    <col min="2" max="2" width="8.81640625" customWidth="1"/>
    <col min="3" max="4" width="11.453125" customWidth="1"/>
    <col min="5" max="5" width="13.81640625" customWidth="1"/>
    <col min="6" max="6" width="12.7265625" customWidth="1"/>
    <col min="7" max="8" width="11.453125" customWidth="1"/>
    <col min="15" max="15" width="11.7265625" customWidth="1"/>
  </cols>
  <sheetData>
    <row r="1" spans="1:16" ht="28.5" customHeight="1" x14ac:dyDescent="0.4">
      <c r="A1" s="722" t="s">
        <v>363</v>
      </c>
      <c r="B1" s="723">
        <f>Start!C15</f>
        <v>2027</v>
      </c>
      <c r="C1" s="724"/>
      <c r="D1" s="725" t="str">
        <f>Start!C10</f>
        <v>Bäckerei Muster UG</v>
      </c>
      <c r="E1" s="726"/>
      <c r="F1" s="2"/>
      <c r="G1" s="2"/>
      <c r="H1" s="570"/>
      <c r="I1" s="727"/>
      <c r="J1" s="2"/>
      <c r="K1" s="2"/>
      <c r="L1" s="2"/>
      <c r="M1" s="2"/>
      <c r="N1" s="3"/>
      <c r="O1" s="728"/>
    </row>
    <row r="2" spans="1:16" ht="23" x14ac:dyDescent="0.5">
      <c r="A2" s="729" t="str">
        <f>Start!C7</f>
        <v>Neuplanung</v>
      </c>
      <c r="B2" s="730"/>
      <c r="C2" s="405"/>
      <c r="H2" s="163"/>
      <c r="N2" s="5"/>
      <c r="O2" s="728"/>
    </row>
    <row r="3" spans="1:16" ht="13" x14ac:dyDescent="0.3">
      <c r="A3" s="18"/>
      <c r="B3" s="731"/>
      <c r="C3" s="732" t="s">
        <v>68</v>
      </c>
      <c r="D3" s="733" t="s">
        <v>69</v>
      </c>
      <c r="E3" s="733" t="s">
        <v>70</v>
      </c>
      <c r="F3" s="733" t="s">
        <v>71</v>
      </c>
      <c r="G3" s="733" t="s">
        <v>72</v>
      </c>
      <c r="H3" s="732" t="s">
        <v>73</v>
      </c>
      <c r="I3" s="733" t="s">
        <v>74</v>
      </c>
      <c r="J3" s="733" t="s">
        <v>75</v>
      </c>
      <c r="K3" s="733" t="s">
        <v>76</v>
      </c>
      <c r="L3" s="733" t="s">
        <v>77</v>
      </c>
      <c r="M3" s="733" t="s">
        <v>78</v>
      </c>
      <c r="N3" s="732" t="s">
        <v>79</v>
      </c>
      <c r="O3" s="3"/>
    </row>
    <row r="4" spans="1:16" ht="13" x14ac:dyDescent="0.3">
      <c r="A4" s="832" t="s">
        <v>427</v>
      </c>
      <c r="B4" s="735"/>
      <c r="C4" s="833">
        <f>LP_J1!O4</f>
        <v>76036.336872193831</v>
      </c>
      <c r="D4" s="737">
        <f t="shared" ref="D4:O4" si="0">C4+C90</f>
        <v>51850.597263427873</v>
      </c>
      <c r="E4" s="737">
        <f t="shared" si="0"/>
        <v>44122.679071650651</v>
      </c>
      <c r="F4" s="737">
        <f t="shared" si="0"/>
        <v>48607.092020106713</v>
      </c>
      <c r="G4" s="737">
        <f t="shared" si="0"/>
        <v>53730.080813547218</v>
      </c>
      <c r="H4" s="737">
        <f t="shared" si="0"/>
        <v>52970.897068396291</v>
      </c>
      <c r="I4" s="737">
        <f t="shared" si="0"/>
        <v>50280.555312078126</v>
      </c>
      <c r="J4" s="737">
        <f t="shared" si="0"/>
        <v>54195.285146953065</v>
      </c>
      <c r="K4" s="737">
        <f t="shared" si="0"/>
        <v>51248.380509970353</v>
      </c>
      <c r="L4" s="737">
        <f t="shared" si="0"/>
        <v>49504.721009639288</v>
      </c>
      <c r="M4" s="737">
        <f t="shared" si="0"/>
        <v>52325.576569868768</v>
      </c>
      <c r="N4" s="738">
        <f t="shared" si="0"/>
        <v>50931.544096691578</v>
      </c>
      <c r="O4" s="739">
        <f t="shared" si="0"/>
        <v>60021.501964776369</v>
      </c>
    </row>
    <row r="5" spans="1:16" ht="13" x14ac:dyDescent="0.3">
      <c r="A5" s="239" t="s">
        <v>365</v>
      </c>
      <c r="B5" s="239"/>
      <c r="C5" s="740">
        <f>LP_J1!O5</f>
        <v>50000</v>
      </c>
      <c r="D5" s="740">
        <f t="shared" ref="D5:O5" si="1">C5</f>
        <v>50000</v>
      </c>
      <c r="E5" s="740">
        <f t="shared" si="1"/>
        <v>50000</v>
      </c>
      <c r="F5" s="740">
        <f t="shared" si="1"/>
        <v>50000</v>
      </c>
      <c r="G5" s="740">
        <f t="shared" si="1"/>
        <v>50000</v>
      </c>
      <c r="H5" s="740">
        <f t="shared" si="1"/>
        <v>50000</v>
      </c>
      <c r="I5" s="740">
        <f t="shared" si="1"/>
        <v>50000</v>
      </c>
      <c r="J5" s="740">
        <f t="shared" si="1"/>
        <v>50000</v>
      </c>
      <c r="K5" s="740">
        <f t="shared" si="1"/>
        <v>50000</v>
      </c>
      <c r="L5" s="740">
        <f t="shared" si="1"/>
        <v>50000</v>
      </c>
      <c r="M5" s="740">
        <f t="shared" si="1"/>
        <v>50000</v>
      </c>
      <c r="N5" s="834">
        <f t="shared" si="1"/>
        <v>50000</v>
      </c>
      <c r="O5" s="835">
        <f t="shared" si="1"/>
        <v>50000</v>
      </c>
    </row>
    <row r="6" spans="1:16" ht="13" x14ac:dyDescent="0.3">
      <c r="A6" s="239" t="s">
        <v>366</v>
      </c>
      <c r="B6" s="239"/>
      <c r="C6" s="741">
        <f t="shared" ref="C6:N6" si="2">C5+C4</f>
        <v>126036.33687219383</v>
      </c>
      <c r="D6" s="741">
        <f t="shared" si="2"/>
        <v>101850.59726342787</v>
      </c>
      <c r="E6" s="741">
        <f t="shared" si="2"/>
        <v>94122.679071650651</v>
      </c>
      <c r="F6" s="741">
        <f t="shared" si="2"/>
        <v>98607.092020106706</v>
      </c>
      <c r="G6" s="741">
        <f t="shared" si="2"/>
        <v>103730.08081354722</v>
      </c>
      <c r="H6" s="741">
        <f t="shared" si="2"/>
        <v>102970.8970683963</v>
      </c>
      <c r="I6" s="741">
        <f t="shared" si="2"/>
        <v>100280.55531207813</v>
      </c>
      <c r="J6" s="741">
        <f t="shared" si="2"/>
        <v>104195.28514695307</v>
      </c>
      <c r="K6" s="741">
        <f t="shared" si="2"/>
        <v>101248.38050997036</v>
      </c>
      <c r="L6" s="741">
        <f t="shared" si="2"/>
        <v>99504.721009639296</v>
      </c>
      <c r="M6" s="741">
        <f t="shared" si="2"/>
        <v>102325.57656986878</v>
      </c>
      <c r="N6" s="742">
        <f t="shared" si="2"/>
        <v>100931.54409669158</v>
      </c>
      <c r="O6" s="743">
        <f>O4+O5</f>
        <v>110021.50196477637</v>
      </c>
    </row>
    <row r="7" spans="1:16" x14ac:dyDescent="0.25">
      <c r="A7" s="4"/>
      <c r="B7" s="4"/>
      <c r="N7" s="5"/>
      <c r="O7" s="352"/>
    </row>
    <row r="8" spans="1:16" x14ac:dyDescent="0.25">
      <c r="A8" s="179" t="str">
        <f>LP_J1!A8</f>
        <v>Netto-Einnahmen Umsatz 7 %</v>
      </c>
      <c r="B8" s="744">
        <f>Paramtr!C11</f>
        <v>0.99814400346740839</v>
      </c>
      <c r="C8" s="119">
        <f>GuV_J2!C$5*$B8</f>
        <v>41307.915549847581</v>
      </c>
      <c r="D8" s="119">
        <f>GuV_J2!D5*$B8</f>
        <v>62226.393975456434</v>
      </c>
      <c r="E8" s="119">
        <f>GuV_J2!E5*$B8</f>
        <v>74168.94997703917</v>
      </c>
      <c r="F8" s="119">
        <f>GuV_J2!F5*$B8</f>
        <v>75700.918849756534</v>
      </c>
      <c r="G8" s="119">
        <f>GuV_J2!G5*$B8</f>
        <v>72716.608177182614</v>
      </c>
      <c r="H8" s="119">
        <f>GuV_J2!H5*$B8</f>
        <v>69409.098558572048</v>
      </c>
      <c r="I8" s="119">
        <f>GuV_J2!I5*$B8</f>
        <v>74602.742162671115</v>
      </c>
      <c r="J8" s="119">
        <f>GuV_J2!J5*$B8</f>
        <v>71359.29260735854</v>
      </c>
      <c r="K8" s="119">
        <f>GuV_J2!K5*$B8</f>
        <v>72983.783665449751</v>
      </c>
      <c r="L8" s="119">
        <f>GuV_J2!L5*$B8</f>
        <v>79109.316913954433</v>
      </c>
      <c r="M8" s="119">
        <f>GuV_J2!M5*$B8</f>
        <v>69953.390220215064</v>
      </c>
      <c r="N8" s="387">
        <f>GuV_J2!N5*$B8</f>
        <v>91812.340841688943</v>
      </c>
      <c r="O8" s="352">
        <f>SUM(C8:N8)</f>
        <v>855350.75149919221</v>
      </c>
    </row>
    <row r="9" spans="1:16" x14ac:dyDescent="0.25">
      <c r="A9" s="179" t="str">
        <f>LP_J1!A9</f>
        <v>so. betr. Erlöse 7 %</v>
      </c>
      <c r="B9" s="746"/>
      <c r="C9" s="119">
        <f>'so Erl'!F63</f>
        <v>0</v>
      </c>
      <c r="D9" s="119">
        <f>'so Erl'!G63</f>
        <v>0</v>
      </c>
      <c r="E9" s="119">
        <f>'so Erl'!H63</f>
        <v>0</v>
      </c>
      <c r="F9" s="119">
        <f>'so Erl'!I63</f>
        <v>0</v>
      </c>
      <c r="G9" s="119">
        <f>'so Erl'!J63</f>
        <v>0</v>
      </c>
      <c r="H9" s="119">
        <f>'so Erl'!K63</f>
        <v>0</v>
      </c>
      <c r="I9" s="119">
        <f>'so Erl'!L63</f>
        <v>0</v>
      </c>
      <c r="J9" s="119">
        <f>'so Erl'!M63</f>
        <v>0</v>
      </c>
      <c r="K9" s="119">
        <f>'so Erl'!N63</f>
        <v>0</v>
      </c>
      <c r="L9" s="119">
        <f>'so Erl'!O63</f>
        <v>0</v>
      </c>
      <c r="M9" s="119">
        <f>'so Erl'!P63</f>
        <v>0</v>
      </c>
      <c r="N9" s="387">
        <f>'so Erl'!Q63</f>
        <v>0</v>
      </c>
      <c r="O9" s="352"/>
    </row>
    <row r="10" spans="1:16" x14ac:dyDescent="0.25">
      <c r="A10" s="747" t="str">
        <f>LP_J1!A10</f>
        <v>Umsatzsteuer 7 %</v>
      </c>
      <c r="B10" s="748">
        <v>7.0000000000000007E-2</v>
      </c>
      <c r="C10" s="749">
        <f t="shared" ref="C10:N10" si="3">(C8+C9)*$B10</f>
        <v>2891.5540884893308</v>
      </c>
      <c r="D10" s="749">
        <f t="shared" si="3"/>
        <v>4355.8475782819505</v>
      </c>
      <c r="E10" s="749">
        <f t="shared" si="3"/>
        <v>5191.826498392742</v>
      </c>
      <c r="F10" s="749">
        <f t="shared" si="3"/>
        <v>5299.0643194829581</v>
      </c>
      <c r="G10" s="749">
        <f t="shared" si="3"/>
        <v>5090.1625724027836</v>
      </c>
      <c r="H10" s="749">
        <f t="shared" si="3"/>
        <v>4858.6368991000436</v>
      </c>
      <c r="I10" s="749">
        <f t="shared" si="3"/>
        <v>5222.1919513869789</v>
      </c>
      <c r="J10" s="749">
        <f t="shared" si="3"/>
        <v>4995.1504825150987</v>
      </c>
      <c r="K10" s="749">
        <f t="shared" si="3"/>
        <v>5108.8648565814829</v>
      </c>
      <c r="L10" s="749">
        <f t="shared" si="3"/>
        <v>5537.6521839768111</v>
      </c>
      <c r="M10" s="749">
        <f t="shared" si="3"/>
        <v>4896.7373154150546</v>
      </c>
      <c r="N10" s="750">
        <f t="shared" si="3"/>
        <v>6426.8638589182265</v>
      </c>
      <c r="O10" s="352"/>
    </row>
    <row r="11" spans="1:16" x14ac:dyDescent="0.25">
      <c r="A11" s="179" t="str">
        <f>LP_J1!A11</f>
        <v>Netto-Einnahmen Umsatz 19 %</v>
      </c>
      <c r="B11" s="744">
        <f>Paramtr!C12</f>
        <v>1.8559965325915177E-3</v>
      </c>
      <c r="C11" s="119">
        <f>GuV_J2!C$5*$B11</f>
        <v>76.809906950068367</v>
      </c>
      <c r="D11" s="119">
        <f>GuV_J2!D$5*$B11</f>
        <v>115.70672273030584</v>
      </c>
      <c r="E11" s="119">
        <f>GuV_J2!E$5*$B11</f>
        <v>137.91328055384471</v>
      </c>
      <c r="F11" s="119">
        <f>GuV_J2!F$5*$B11</f>
        <v>140.7618964909482</v>
      </c>
      <c r="G11" s="119">
        <f>GuV_J2!G$5*$B11</f>
        <v>135.21272699112473</v>
      </c>
      <c r="H11" s="119">
        <f>GuV_J2!H$5*$B11</f>
        <v>129.06258596705479</v>
      </c>
      <c r="I11" s="119">
        <f>GuV_J2!I$5*$B11</f>
        <v>138.71989441877935</v>
      </c>
      <c r="J11" s="119">
        <f>GuV_J2!J$5*$B11</f>
        <v>132.68886972957256</v>
      </c>
      <c r="K11" s="119">
        <f>GuV_J2!K$5*$B11</f>
        <v>135.70952582786035</v>
      </c>
      <c r="L11" s="119">
        <f>GuV_J2!L$5*$B11</f>
        <v>147.09963429918773</v>
      </c>
      <c r="M11" s="119">
        <f>GuV_J2!M$5*$B11</f>
        <v>130.07466782420025</v>
      </c>
      <c r="N11" s="119">
        <f>GuV_J2!N$5*$B11</f>
        <v>170.72024242927722</v>
      </c>
      <c r="O11" s="352">
        <f>SUM(C11:N11)</f>
        <v>1590.4799542122241</v>
      </c>
      <c r="P11" s="163">
        <f>O11+O8</f>
        <v>856941.23145340441</v>
      </c>
    </row>
    <row r="12" spans="1:16" x14ac:dyDescent="0.25">
      <c r="A12" s="179" t="str">
        <f>LP_J1!A12</f>
        <v>so. betr. Erlöse 19 %</v>
      </c>
      <c r="B12" s="746"/>
      <c r="C12" s="119">
        <f>'so Erl'!F63</f>
        <v>0</v>
      </c>
      <c r="D12" s="119">
        <f>'so Erl'!G63</f>
        <v>0</v>
      </c>
      <c r="E12" s="119">
        <f>'so Erl'!H63</f>
        <v>0</v>
      </c>
      <c r="F12" s="119">
        <f>'so Erl'!I63</f>
        <v>0</v>
      </c>
      <c r="G12" s="119">
        <f>'so Erl'!J63</f>
        <v>0</v>
      </c>
      <c r="H12" s="119">
        <f>'so Erl'!K63</f>
        <v>0</v>
      </c>
      <c r="I12" s="119">
        <f>'so Erl'!L63</f>
        <v>0</v>
      </c>
      <c r="J12" s="119">
        <f>'so Erl'!M63</f>
        <v>0</v>
      </c>
      <c r="K12" s="119">
        <f>'so Erl'!N63</f>
        <v>0</v>
      </c>
      <c r="L12" s="119">
        <f>'so Erl'!O63</f>
        <v>0</v>
      </c>
      <c r="M12" s="119">
        <f>'so Erl'!P63</f>
        <v>0</v>
      </c>
      <c r="N12" s="387">
        <f>'so Erl'!Q63</f>
        <v>0</v>
      </c>
      <c r="O12" s="352"/>
    </row>
    <row r="13" spans="1:16" x14ac:dyDescent="0.25">
      <c r="A13" s="179" t="str">
        <f>LP_J1!A13</f>
        <v>neutrale Erträge 19 %</v>
      </c>
      <c r="B13" s="746"/>
      <c r="C13" s="119">
        <f>GuV_J2!C34+GuV_J2!C35</f>
        <v>0</v>
      </c>
      <c r="D13" s="119">
        <f>GuV_J2!D34+GuV_J2!D35</f>
        <v>0</v>
      </c>
      <c r="E13" s="119">
        <f>GuV_J2!E34+GuV_J2!E35</f>
        <v>0</v>
      </c>
      <c r="F13" s="119">
        <f>GuV_J2!F34+GuV_J2!F35</f>
        <v>0</v>
      </c>
      <c r="G13" s="119">
        <f>GuV_J2!G34+GuV_J2!G35</f>
        <v>0</v>
      </c>
      <c r="H13" s="119">
        <f>GuV_J2!H34+GuV_J2!H35</f>
        <v>0</v>
      </c>
      <c r="I13" s="119">
        <f>GuV_J2!I34+GuV_J2!I35</f>
        <v>0</v>
      </c>
      <c r="J13" s="119">
        <f>GuV_J2!J34+GuV_J2!J35</f>
        <v>0</v>
      </c>
      <c r="K13" s="119">
        <f>GuV_J2!K34+GuV_J2!K35</f>
        <v>0</v>
      </c>
      <c r="L13" s="119">
        <f>GuV_J2!L34+GuV_J2!L35</f>
        <v>0</v>
      </c>
      <c r="M13" s="119">
        <f>GuV_J2!M34+GuV_J2!M35</f>
        <v>0</v>
      </c>
      <c r="N13" s="387">
        <f>GuV_J2!N34+GuV_J2!N35</f>
        <v>0</v>
      </c>
      <c r="O13" s="352"/>
    </row>
    <row r="14" spans="1:16" x14ac:dyDescent="0.25">
      <c r="A14" s="747" t="str">
        <f>LP_J1!A14</f>
        <v>Umsatzsteuer 19 %</v>
      </c>
      <c r="B14" s="748">
        <v>0.19</v>
      </c>
      <c r="C14" s="749">
        <f t="shared" ref="C14:N14" si="4">(C11+C12+C13)*$B14</f>
        <v>14.593882320512989</v>
      </c>
      <c r="D14" s="749">
        <f t="shared" si="4"/>
        <v>21.98427731875811</v>
      </c>
      <c r="E14" s="749">
        <f t="shared" si="4"/>
        <v>26.203523305230497</v>
      </c>
      <c r="F14" s="749">
        <f t="shared" si="4"/>
        <v>26.744760333280158</v>
      </c>
      <c r="G14" s="749">
        <f t="shared" si="4"/>
        <v>25.690418128313699</v>
      </c>
      <c r="H14" s="749">
        <f t="shared" si="4"/>
        <v>24.52189133374041</v>
      </c>
      <c r="I14" s="749">
        <f t="shared" si="4"/>
        <v>26.356779939568078</v>
      </c>
      <c r="J14" s="749">
        <f t="shared" si="4"/>
        <v>25.210885248618787</v>
      </c>
      <c r="K14" s="749">
        <f t="shared" si="4"/>
        <v>25.784809907293464</v>
      </c>
      <c r="L14" s="749">
        <f t="shared" si="4"/>
        <v>27.948930516845667</v>
      </c>
      <c r="M14" s="749">
        <f t="shared" si="4"/>
        <v>24.714186886598046</v>
      </c>
      <c r="N14" s="750">
        <f t="shared" si="4"/>
        <v>32.436846061562669</v>
      </c>
      <c r="O14" s="352"/>
    </row>
    <row r="15" spans="1:16" x14ac:dyDescent="0.25">
      <c r="A15" s="179" t="str">
        <f>LP_J1!A15</f>
        <v>so. betr. Erlöse ohne Umsatzsteuer</v>
      </c>
      <c r="B15" s="746"/>
      <c r="C15" s="119">
        <f>GuV_J2!C$5*$B15</f>
        <v>0</v>
      </c>
      <c r="D15" s="119">
        <f>GuV_J2!D$5*$B15</f>
        <v>0</v>
      </c>
      <c r="E15" s="119">
        <f>GuV_J2!E$5*$B15</f>
        <v>0</v>
      </c>
      <c r="F15" s="119">
        <f>GuV_J2!F$5*$B15</f>
        <v>0</v>
      </c>
      <c r="G15" s="119">
        <f>GuV_J2!G$5*$B15</f>
        <v>0</v>
      </c>
      <c r="H15" s="119">
        <f>GuV_J2!H$5*$B15</f>
        <v>0</v>
      </c>
      <c r="I15" s="119">
        <f>GuV_J2!I$5*$B15</f>
        <v>0</v>
      </c>
      <c r="J15" s="119">
        <f>GuV_J2!J$5*$B15</f>
        <v>0</v>
      </c>
      <c r="K15" s="119">
        <f>GuV_J2!K$5*$B15</f>
        <v>0</v>
      </c>
      <c r="L15" s="119">
        <f>GuV_J2!L$5*$B15</f>
        <v>0</v>
      </c>
      <c r="M15" s="119">
        <f>GuV_J2!M$5*$B15</f>
        <v>0</v>
      </c>
      <c r="N15" s="387">
        <f>GuV_J2!N$5*$B15</f>
        <v>0</v>
      </c>
      <c r="O15" s="352"/>
    </row>
    <row r="16" spans="1:16" ht="13" x14ac:dyDescent="0.3">
      <c r="A16" s="751" t="str">
        <f>LP_J1!A16</f>
        <v>Summe Einnahmen</v>
      </c>
      <c r="B16" s="746"/>
      <c r="C16" s="752">
        <f t="shared" ref="C16:N16" si="5">SUM(C8:C15)</f>
        <v>44290.873427607497</v>
      </c>
      <c r="D16" s="752">
        <f t="shared" si="5"/>
        <v>66719.932553787439</v>
      </c>
      <c r="E16" s="752">
        <f t="shared" si="5"/>
        <v>79524.893279290976</v>
      </c>
      <c r="F16" s="752">
        <f t="shared" si="5"/>
        <v>81167.489826063727</v>
      </c>
      <c r="G16" s="752">
        <f t="shared" si="5"/>
        <v>77967.673894704843</v>
      </c>
      <c r="H16" s="752">
        <f t="shared" si="5"/>
        <v>74421.319934972897</v>
      </c>
      <c r="I16" s="752">
        <f t="shared" si="5"/>
        <v>79990.010788416446</v>
      </c>
      <c r="J16" s="752">
        <f t="shared" si="5"/>
        <v>76512.342844851824</v>
      </c>
      <c r="K16" s="752">
        <f t="shared" si="5"/>
        <v>78254.142857766376</v>
      </c>
      <c r="L16" s="752">
        <f t="shared" si="5"/>
        <v>84822.017662747268</v>
      </c>
      <c r="M16" s="752">
        <f t="shared" si="5"/>
        <v>75004.916390340921</v>
      </c>
      <c r="N16" s="753">
        <f t="shared" si="5"/>
        <v>98442.361789098009</v>
      </c>
      <c r="O16" s="352">
        <f>SUM(C16:N16)</f>
        <v>917117.97524964821</v>
      </c>
    </row>
    <row r="17" spans="1:16" ht="13" x14ac:dyDescent="0.3">
      <c r="A17" s="239"/>
      <c r="B17" s="754"/>
      <c r="N17" s="5"/>
      <c r="O17" s="352"/>
    </row>
    <row r="18" spans="1:16" x14ac:dyDescent="0.25">
      <c r="A18" s="179" t="str">
        <f>LP_J1!A18</f>
        <v>Materialeinsatz netto</v>
      </c>
      <c r="B18" s="179"/>
      <c r="C18" s="119">
        <f>GuV_J2!C10</f>
        <v>7195.5608946339134</v>
      </c>
      <c r="D18" s="119">
        <f>GuV_J2!D10</f>
        <v>10839.41905912824</v>
      </c>
      <c r="E18" s="119">
        <f>GuV_J2!E10</f>
        <v>12919.731943550252</v>
      </c>
      <c r="F18" s="119">
        <f>GuV_J2!F10</f>
        <v>13186.590611328324</v>
      </c>
      <c r="G18" s="119">
        <f>GuV_J2!G10</f>
        <v>12666.743775989988</v>
      </c>
      <c r="H18" s="119">
        <f>GuV_J2!H10</f>
        <v>12090.597859317424</v>
      </c>
      <c r="I18" s="119">
        <f>GuV_J2!I10</f>
        <v>12995.29562295122</v>
      </c>
      <c r="J18" s="119">
        <f>GuV_J2!J10</f>
        <v>12430.308538193538</v>
      </c>
      <c r="K18" s="119">
        <f>GuV_J2!K10</f>
        <v>12713.28394800762</v>
      </c>
      <c r="L18" s="119">
        <f>GuV_J2!L10</f>
        <v>13780.310616262799</v>
      </c>
      <c r="M18" s="119">
        <f>GuV_J2!M10</f>
        <v>12185.409803799776</v>
      </c>
      <c r="N18" s="387">
        <f>GuV_J2!N10</f>
        <v>15993.091895620833</v>
      </c>
      <c r="O18" s="352"/>
    </row>
    <row r="19" spans="1:16" s="762" customFormat="1" ht="13" x14ac:dyDescent="0.3">
      <c r="A19" s="747" t="str">
        <f>LP_J1!A19</f>
        <v>Materialeinsatz Vorsteuer</v>
      </c>
      <c r="B19" s="748">
        <v>0.19</v>
      </c>
      <c r="C19" s="749">
        <f t="shared" ref="C19:N19" si="6">C18*$B19</f>
        <v>1367.1565699804435</v>
      </c>
      <c r="D19" s="749">
        <f t="shared" si="6"/>
        <v>2059.4896212343656</v>
      </c>
      <c r="E19" s="749">
        <f t="shared" si="6"/>
        <v>2454.7490692745478</v>
      </c>
      <c r="F19" s="749">
        <f t="shared" si="6"/>
        <v>2505.4522161523814</v>
      </c>
      <c r="G19" s="749">
        <f t="shared" si="6"/>
        <v>2406.6813174380977</v>
      </c>
      <c r="H19" s="749">
        <f t="shared" si="6"/>
        <v>2297.2135932703104</v>
      </c>
      <c r="I19" s="749">
        <f t="shared" si="6"/>
        <v>2469.1061683607318</v>
      </c>
      <c r="J19" s="749">
        <f t="shared" si="6"/>
        <v>2361.7586222567725</v>
      </c>
      <c r="K19" s="749">
        <f t="shared" si="6"/>
        <v>2415.5239501214478</v>
      </c>
      <c r="L19" s="749">
        <f t="shared" si="6"/>
        <v>2618.2590170899321</v>
      </c>
      <c r="M19" s="749">
        <f t="shared" si="6"/>
        <v>2315.2278627219575</v>
      </c>
      <c r="N19" s="750">
        <f t="shared" si="6"/>
        <v>3038.6874601679583</v>
      </c>
      <c r="O19" s="836"/>
    </row>
    <row r="20" spans="1:16" s="762" customFormat="1" ht="13" x14ac:dyDescent="0.3">
      <c r="A20" s="755" t="str">
        <f>LP_J1!A20</f>
        <v>Kosten ohne Umsatzsteuer</v>
      </c>
      <c r="B20" s="756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2"/>
      <c r="O20" s="836"/>
    </row>
    <row r="21" spans="1:16" x14ac:dyDescent="0.25">
      <c r="A21" s="179" t="str">
        <f>LP_J1!A21</f>
        <v>Personalkosten</v>
      </c>
      <c r="B21" s="757"/>
      <c r="C21" s="119">
        <f>GuV_J2!C15</f>
        <v>43530.559380000006</v>
      </c>
      <c r="D21" s="119">
        <f>GuV_J2!D15</f>
        <v>40841.181989999997</v>
      </c>
      <c r="E21" s="119">
        <f>GuV_J2!E15</f>
        <v>42571.146869999997</v>
      </c>
      <c r="F21" s="119">
        <f>GuV_J2!F15</f>
        <v>43414.056000000004</v>
      </c>
      <c r="G21" s="119">
        <f>GuV_J2!G15</f>
        <v>46889.472419999998</v>
      </c>
      <c r="H21" s="119">
        <f>GuV_J2!H15</f>
        <v>44790.141060000002</v>
      </c>
      <c r="I21" s="119">
        <f>GuV_J2!I15</f>
        <v>43999.05762</v>
      </c>
      <c r="J21" s="119">
        <f>GuV_J2!J15</f>
        <v>48075.133679999999</v>
      </c>
      <c r="K21" s="119">
        <f>GuV_J2!K15</f>
        <v>47331.217080000002</v>
      </c>
      <c r="L21" s="119">
        <f>GuV_J2!L15</f>
        <v>49303.859850000001</v>
      </c>
      <c r="M21" s="119">
        <f>GuV_J2!M15</f>
        <v>44477.880300000004</v>
      </c>
      <c r="N21" s="387">
        <f>GuV_J2!N15</f>
        <v>52477.864739999997</v>
      </c>
      <c r="O21" s="352"/>
      <c r="P21" s="163"/>
    </row>
    <row r="22" spans="1:16" x14ac:dyDescent="0.25">
      <c r="A22" s="758" t="str">
        <f>LP_J1!A22</f>
        <v>betr. Steuern</v>
      </c>
      <c r="B22" s="757"/>
      <c r="C22" s="119">
        <f>GuV_J2!C17</f>
        <v>0</v>
      </c>
      <c r="D22" s="119">
        <f>GuV_J2!D17</f>
        <v>0</v>
      </c>
      <c r="E22" s="119">
        <f>GuV_J2!E17</f>
        <v>0</v>
      </c>
      <c r="F22" s="119">
        <f>GuV_J2!F17</f>
        <v>0</v>
      </c>
      <c r="G22" s="119">
        <f>GuV_J2!G17</f>
        <v>124</v>
      </c>
      <c r="H22" s="119">
        <f>GuV_J2!H17</f>
        <v>0</v>
      </c>
      <c r="I22" s="119">
        <f>GuV_J2!I17</f>
        <v>0</v>
      </c>
      <c r="J22" s="119">
        <f>GuV_J2!J17</f>
        <v>376</v>
      </c>
      <c r="K22" s="119">
        <f>GuV_J2!K17</f>
        <v>0</v>
      </c>
      <c r="L22" s="119">
        <f>GuV_J2!L17</f>
        <v>0</v>
      </c>
      <c r="M22" s="119">
        <f>GuV_J2!M17</f>
        <v>0</v>
      </c>
      <c r="N22" s="387">
        <f>GuV_J2!N17</f>
        <v>0</v>
      </c>
      <c r="O22" s="352"/>
      <c r="P22" s="163"/>
    </row>
    <row r="23" spans="1:16" ht="13" x14ac:dyDescent="0.3">
      <c r="A23" s="755" t="str">
        <f>LP_J1!A23</f>
        <v>Ust-pflichtige Kosten</v>
      </c>
      <c r="B23" s="756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2"/>
      <c r="O23" s="352"/>
      <c r="P23" s="163"/>
    </row>
    <row r="24" spans="1:16" x14ac:dyDescent="0.25">
      <c r="A24" s="758" t="str">
        <f>LP_J1!A24</f>
        <v>Raumkosten</v>
      </c>
      <c r="B24" s="757"/>
      <c r="C24" s="119">
        <f>GuV_J2!C16</f>
        <v>6666.666666666667</v>
      </c>
      <c r="D24" s="119">
        <f>GuV_J2!D16</f>
        <v>6666.666666666667</v>
      </c>
      <c r="E24" s="119">
        <f>GuV_J2!E16</f>
        <v>6666.666666666667</v>
      </c>
      <c r="F24" s="119">
        <f>GuV_J2!F16</f>
        <v>6666.666666666667</v>
      </c>
      <c r="G24" s="119">
        <f>GuV_J2!G16</f>
        <v>6666.666666666667</v>
      </c>
      <c r="H24" s="119">
        <f>GuV_J2!H16</f>
        <v>6666.666666666667</v>
      </c>
      <c r="I24" s="119">
        <f>GuV_J2!I16</f>
        <v>6666.666666666667</v>
      </c>
      <c r="J24" s="119">
        <f>GuV_J2!J16</f>
        <v>6666.666666666667</v>
      </c>
      <c r="K24" s="119">
        <f>GuV_J2!K16</f>
        <v>6666.666666666667</v>
      </c>
      <c r="L24" s="119">
        <f>GuV_J2!L16</f>
        <v>6666.666666666667</v>
      </c>
      <c r="M24" s="119">
        <f>GuV_J2!M16</f>
        <v>6666.666666666667</v>
      </c>
      <c r="N24" s="387">
        <f>GuV_J2!N16</f>
        <v>6666.666666666667</v>
      </c>
      <c r="O24" s="352"/>
    </row>
    <row r="25" spans="1:16" x14ac:dyDescent="0.25">
      <c r="A25" s="758" t="str">
        <f>LP_J1!A25</f>
        <v>Versich. / Beiträge</v>
      </c>
      <c r="B25" s="757"/>
      <c r="C25" s="119">
        <f>GuV_J2!C18</f>
        <v>0</v>
      </c>
      <c r="D25" s="119">
        <f>GuV_J2!D18</f>
        <v>709.86</v>
      </c>
      <c r="E25" s="119">
        <f>GuV_J2!E18</f>
        <v>61.33</v>
      </c>
      <c r="F25" s="119">
        <f>GuV_J2!F18</f>
        <v>533.28</v>
      </c>
      <c r="G25" s="119">
        <f>GuV_J2!G18</f>
        <v>339.36</v>
      </c>
      <c r="H25" s="119">
        <f>GuV_J2!H18</f>
        <v>437.42</v>
      </c>
      <c r="I25" s="119">
        <f>GuV_J2!I18</f>
        <v>471</v>
      </c>
      <c r="J25" s="119">
        <f>GuV_J2!J18</f>
        <v>18.36</v>
      </c>
      <c r="K25" s="119">
        <f>GuV_J2!K18</f>
        <v>61.33</v>
      </c>
      <c r="L25" s="119">
        <f>GuV_J2!L18</f>
        <v>0</v>
      </c>
      <c r="M25" s="119">
        <f>GuV_J2!M18</f>
        <v>833.56</v>
      </c>
      <c r="N25" s="119">
        <f>GuV_J2!N18</f>
        <v>317.83</v>
      </c>
      <c r="O25" s="352"/>
    </row>
    <row r="26" spans="1:16" x14ac:dyDescent="0.25">
      <c r="A26" s="758" t="str">
        <f>LP_J1!A26</f>
        <v>Rechts- und Beratungskosten / bes. Kosten</v>
      </c>
      <c r="B26" s="757"/>
      <c r="C26" s="119">
        <f>GuV_J2!C19</f>
        <v>0</v>
      </c>
      <c r="D26" s="119">
        <f>GuV_J2!D19</f>
        <v>0</v>
      </c>
      <c r="E26" s="119">
        <f>GuV_J2!E19</f>
        <v>0</v>
      </c>
      <c r="F26" s="119">
        <f>GuV_J2!F19</f>
        <v>0</v>
      </c>
      <c r="G26" s="119">
        <f>GuV_J2!G19</f>
        <v>0</v>
      </c>
      <c r="H26" s="119">
        <f>GuV_J2!H19</f>
        <v>0</v>
      </c>
      <c r="I26" s="119">
        <f>GuV_J2!I19</f>
        <v>0</v>
      </c>
      <c r="J26" s="119">
        <f>GuV_J2!J19</f>
        <v>0</v>
      </c>
      <c r="K26" s="119">
        <f>GuV_J2!K19</f>
        <v>0</v>
      </c>
      <c r="L26" s="119">
        <f>GuV_J2!L19</f>
        <v>0</v>
      </c>
      <c r="M26" s="119">
        <f>GuV_J2!M19</f>
        <v>0</v>
      </c>
      <c r="N26" s="119">
        <f>GuV_J2!N19</f>
        <v>0</v>
      </c>
      <c r="O26" s="352"/>
    </row>
    <row r="27" spans="1:16" x14ac:dyDescent="0.25">
      <c r="A27" s="758" t="str">
        <f>LP_J1!A27</f>
        <v>Fahrzeugkosten</v>
      </c>
      <c r="B27" s="757"/>
      <c r="C27" s="119">
        <f>GuV_J2!C20</f>
        <v>125</v>
      </c>
      <c r="D27" s="119">
        <f>GuV_J2!D20</f>
        <v>125</v>
      </c>
      <c r="E27" s="119">
        <f>GuV_J2!E20</f>
        <v>125</v>
      </c>
      <c r="F27" s="119">
        <f>GuV_J2!F20</f>
        <v>125</v>
      </c>
      <c r="G27" s="119">
        <f>GuV_J2!G20</f>
        <v>125</v>
      </c>
      <c r="H27" s="119">
        <f>GuV_J2!H20</f>
        <v>125</v>
      </c>
      <c r="I27" s="119">
        <f>GuV_J2!I20</f>
        <v>125</v>
      </c>
      <c r="J27" s="119">
        <f>GuV_J2!J20</f>
        <v>125</v>
      </c>
      <c r="K27" s="119">
        <f>GuV_J2!K20</f>
        <v>125</v>
      </c>
      <c r="L27" s="119">
        <f>GuV_J2!L20</f>
        <v>125</v>
      </c>
      <c r="M27" s="119">
        <f>GuV_J2!M20</f>
        <v>125</v>
      </c>
      <c r="N27" s="119">
        <f>GuV_J2!N20</f>
        <v>125</v>
      </c>
      <c r="O27" s="352"/>
    </row>
    <row r="28" spans="1:16" x14ac:dyDescent="0.25">
      <c r="A28" s="758" t="str">
        <f>LP_J1!A28</f>
        <v>Werbe-, Reisekosten</v>
      </c>
      <c r="B28" s="757"/>
      <c r="C28" s="119">
        <f>GuV_J2!C21</f>
        <v>200</v>
      </c>
      <c r="D28" s="119">
        <f>GuV_J2!D21</f>
        <v>200</v>
      </c>
      <c r="E28" s="119">
        <f>GuV_J2!E21</f>
        <v>200</v>
      </c>
      <c r="F28" s="119">
        <f>GuV_J2!F21</f>
        <v>200</v>
      </c>
      <c r="G28" s="119">
        <f>GuV_J2!G21</f>
        <v>200</v>
      </c>
      <c r="H28" s="119">
        <f>GuV_J2!H21</f>
        <v>200</v>
      </c>
      <c r="I28" s="119">
        <f>GuV_J2!I21</f>
        <v>200</v>
      </c>
      <c r="J28" s="119">
        <f>GuV_J2!J21</f>
        <v>200</v>
      </c>
      <c r="K28" s="119">
        <f>GuV_J2!K21</f>
        <v>200</v>
      </c>
      <c r="L28" s="119">
        <f>GuV_J2!L21</f>
        <v>200</v>
      </c>
      <c r="M28" s="119">
        <f>GuV_J2!M21</f>
        <v>200</v>
      </c>
      <c r="N28" s="119">
        <f>GuV_J2!N21</f>
        <v>200</v>
      </c>
      <c r="O28" s="352"/>
    </row>
    <row r="29" spans="1:16" x14ac:dyDescent="0.25">
      <c r="A29" s="758" t="str">
        <f>LP_J1!A29</f>
        <v>Kosten Warenabgabe</v>
      </c>
      <c r="B29" s="757"/>
      <c r="C29" s="119">
        <f>GuV_J2!C22</f>
        <v>377.1578612184843</v>
      </c>
      <c r="D29" s="119">
        <f>GuV_J2!D22</f>
        <v>568.15197161911794</v>
      </c>
      <c r="E29" s="119">
        <f>GuV_J2!E22</f>
        <v>677.19230490835207</v>
      </c>
      <c r="F29" s="119">
        <f>GuV_J2!F22</f>
        <v>691.17979606583083</v>
      </c>
      <c r="G29" s="119">
        <f>GuV_J2!G22</f>
        <v>663.93184091008766</v>
      </c>
      <c r="H29" s="119">
        <f>GuV_J2!H22</f>
        <v>633.7329495569428</v>
      </c>
      <c r="I29" s="119">
        <f>GuV_J2!I22</f>
        <v>681.15300180550742</v>
      </c>
      <c r="J29" s="119">
        <f>GuV_J2!J22</f>
        <v>651.53900456143083</v>
      </c>
      <c r="K29" s="119">
        <f>GuV_J2!K22</f>
        <v>666.37126043497847</v>
      </c>
      <c r="L29" s="119">
        <f>GuV_J2!L22</f>
        <v>722.29983945128913</v>
      </c>
      <c r="M29" s="119">
        <f>GuV_J2!M22</f>
        <v>638.70255105466572</v>
      </c>
      <c r="N29" s="119">
        <f>GuV_J2!N22</f>
        <v>838.28355036524385</v>
      </c>
      <c r="O29" s="352"/>
    </row>
    <row r="30" spans="1:16" x14ac:dyDescent="0.25">
      <c r="A30" s="758" t="str">
        <f>LP_J1!A30</f>
        <v>Reparaturen / Instandh.</v>
      </c>
      <c r="B30" s="757"/>
      <c r="C30" s="119">
        <f>GuV_J2!C23</f>
        <v>600</v>
      </c>
      <c r="D30" s="119">
        <f>GuV_J2!D23</f>
        <v>600</v>
      </c>
      <c r="E30" s="119">
        <f>GuV_J2!E23</f>
        <v>600</v>
      </c>
      <c r="F30" s="119">
        <f>GuV_J2!F23</f>
        <v>600</v>
      </c>
      <c r="G30" s="119">
        <f>GuV_J2!G23</f>
        <v>600</v>
      </c>
      <c r="H30" s="119">
        <f>GuV_J2!H23</f>
        <v>600</v>
      </c>
      <c r="I30" s="119">
        <f>GuV_J2!I23</f>
        <v>600</v>
      </c>
      <c r="J30" s="119">
        <f>GuV_J2!J23</f>
        <v>600</v>
      </c>
      <c r="K30" s="119">
        <f>GuV_J2!K23</f>
        <v>600</v>
      </c>
      <c r="L30" s="119">
        <f>GuV_J2!L23</f>
        <v>600</v>
      </c>
      <c r="M30" s="119">
        <f>GuV_J2!M23</f>
        <v>600</v>
      </c>
      <c r="N30" s="119">
        <f>GuV_J2!N23</f>
        <v>600</v>
      </c>
      <c r="O30" s="352"/>
    </row>
    <row r="31" spans="1:16" x14ac:dyDescent="0.25">
      <c r="A31" s="758" t="str">
        <f>LP_J1!A31</f>
        <v>Neutrale Aufwendungen</v>
      </c>
      <c r="B31" s="757"/>
      <c r="C31" s="119">
        <f>GuV_J2!C33</f>
        <v>0</v>
      </c>
      <c r="D31" s="119">
        <f>GuV_J2!D33</f>
        <v>0</v>
      </c>
      <c r="E31" s="119">
        <f>GuV_J2!E33</f>
        <v>0</v>
      </c>
      <c r="F31" s="119">
        <f>GuV_J2!F33</f>
        <v>0</v>
      </c>
      <c r="G31" s="119">
        <f>GuV_J2!G33</f>
        <v>0</v>
      </c>
      <c r="H31" s="119">
        <f>GuV_J2!H33</f>
        <v>0</v>
      </c>
      <c r="I31" s="119">
        <f>GuV_J2!I33</f>
        <v>0</v>
      </c>
      <c r="J31" s="119">
        <f>GuV_J2!J33</f>
        <v>0</v>
      </c>
      <c r="K31" s="119">
        <f>GuV_J2!K33</f>
        <v>0</v>
      </c>
      <c r="L31" s="119">
        <f>GuV_J2!L33</f>
        <v>0</v>
      </c>
      <c r="M31" s="119">
        <f>GuV_J2!M33</f>
        <v>0</v>
      </c>
      <c r="N31" s="119">
        <f>GuV_J2!N33</f>
        <v>0</v>
      </c>
      <c r="O31" s="352"/>
    </row>
    <row r="32" spans="1:16" x14ac:dyDescent="0.25">
      <c r="A32" s="747" t="s">
        <v>383</v>
      </c>
      <c r="B32" s="748">
        <v>0.19</v>
      </c>
      <c r="C32" s="749">
        <f t="shared" ref="C32:N32" si="7">SUM(C24:C31)*$B32</f>
        <v>1514.0766602981787</v>
      </c>
      <c r="D32" s="749">
        <f t="shared" si="7"/>
        <v>1685.2389412742991</v>
      </c>
      <c r="E32" s="749">
        <f t="shared" si="7"/>
        <v>1582.7359045992534</v>
      </c>
      <c r="F32" s="749">
        <f t="shared" si="7"/>
        <v>1675.0640279191746</v>
      </c>
      <c r="G32" s="749">
        <f t="shared" si="7"/>
        <v>1633.0421164395832</v>
      </c>
      <c r="H32" s="749">
        <f t="shared" si="7"/>
        <v>1645.9357270824858</v>
      </c>
      <c r="I32" s="749">
        <f t="shared" si="7"/>
        <v>1661.3257370097131</v>
      </c>
      <c r="J32" s="749">
        <f t="shared" si="7"/>
        <v>1569.6974775333385</v>
      </c>
      <c r="K32" s="749">
        <f t="shared" si="7"/>
        <v>1580.6799061493125</v>
      </c>
      <c r="L32" s="749">
        <f t="shared" si="7"/>
        <v>1579.6536361624114</v>
      </c>
      <c r="M32" s="749">
        <f t="shared" si="7"/>
        <v>1722.1465513670535</v>
      </c>
      <c r="N32" s="749">
        <f t="shared" si="7"/>
        <v>1662.0782412360634</v>
      </c>
      <c r="O32" s="352"/>
    </row>
    <row r="33" spans="1:16" x14ac:dyDescent="0.25">
      <c r="A33" s="758" t="s">
        <v>268</v>
      </c>
      <c r="B33" s="761"/>
      <c r="C33" s="119">
        <f>GuV_J1!C24</f>
        <v>266.66666666666669</v>
      </c>
      <c r="D33" s="119">
        <f>GuV_J1!D24</f>
        <v>266.66666666666669</v>
      </c>
      <c r="E33" s="119">
        <f>GuV_J1!E24</f>
        <v>266.66666666666669</v>
      </c>
      <c r="F33" s="119">
        <f>GuV_J1!F24</f>
        <v>266.66666666666669</v>
      </c>
      <c r="G33" s="119">
        <f>GuV_J1!G24</f>
        <v>266.66666666666669</v>
      </c>
      <c r="H33" s="119">
        <f>GuV_J1!H24</f>
        <v>266.66666666666669</v>
      </c>
      <c r="I33" s="119">
        <f>GuV_J1!I24</f>
        <v>266.66666666666669</v>
      </c>
      <c r="J33" s="119">
        <f>GuV_J1!J24</f>
        <v>266.66666666666669</v>
      </c>
      <c r="K33" s="119">
        <f>GuV_J1!K24</f>
        <v>266.66666666666669</v>
      </c>
      <c r="L33" s="119">
        <f>GuV_J1!L24</f>
        <v>266.66666666666669</v>
      </c>
      <c r="M33" s="119">
        <f>GuV_J1!M24</f>
        <v>266.66666666666669</v>
      </c>
      <c r="N33" s="119">
        <f>GuV_J1!N24</f>
        <v>266.66666666666669</v>
      </c>
      <c r="O33" s="352"/>
    </row>
    <row r="34" spans="1:16" s="762" customFormat="1" ht="13" x14ac:dyDescent="0.3">
      <c r="A34" s="837" t="s">
        <v>385</v>
      </c>
      <c r="B34" s="744">
        <f>LP_J3!B34</f>
        <v>0.19</v>
      </c>
      <c r="C34" s="838">
        <f t="shared" ref="C34:N34" si="8">C33*$B34</f>
        <v>50.666666666666671</v>
      </c>
      <c r="D34" s="838">
        <f t="shared" si="8"/>
        <v>50.666666666666671</v>
      </c>
      <c r="E34" s="838">
        <f t="shared" si="8"/>
        <v>50.666666666666671</v>
      </c>
      <c r="F34" s="838">
        <f t="shared" si="8"/>
        <v>50.666666666666671</v>
      </c>
      <c r="G34" s="838">
        <f t="shared" si="8"/>
        <v>50.666666666666671</v>
      </c>
      <c r="H34" s="838">
        <f t="shared" si="8"/>
        <v>50.666666666666671</v>
      </c>
      <c r="I34" s="838">
        <f t="shared" si="8"/>
        <v>50.666666666666671</v>
      </c>
      <c r="J34" s="838">
        <f t="shared" si="8"/>
        <v>50.666666666666671</v>
      </c>
      <c r="K34" s="838">
        <f t="shared" si="8"/>
        <v>50.666666666666671</v>
      </c>
      <c r="L34" s="838">
        <f t="shared" si="8"/>
        <v>50.666666666666671</v>
      </c>
      <c r="M34" s="838">
        <f t="shared" si="8"/>
        <v>50.666666666666671</v>
      </c>
      <c r="N34" s="839">
        <f t="shared" si="8"/>
        <v>50.666666666666671</v>
      </c>
      <c r="O34" s="836"/>
    </row>
    <row r="35" spans="1:16" ht="13" x14ac:dyDescent="0.3">
      <c r="A35" s="763" t="s">
        <v>428</v>
      </c>
      <c r="B35" s="764"/>
      <c r="C35" s="752">
        <f t="shared" ref="C35:N35" si="9">SUM(C18:C34)</f>
        <v>61893.511366131017</v>
      </c>
      <c r="D35" s="752">
        <f t="shared" si="9"/>
        <v>64612.341583256013</v>
      </c>
      <c r="E35" s="752">
        <f t="shared" si="9"/>
        <v>68175.88609233241</v>
      </c>
      <c r="F35" s="752">
        <f t="shared" si="9"/>
        <v>69914.622651465717</v>
      </c>
      <c r="G35" s="752">
        <f t="shared" si="9"/>
        <v>72632.231470777755</v>
      </c>
      <c r="H35" s="752">
        <f t="shared" si="9"/>
        <v>69804.04118922718</v>
      </c>
      <c r="I35" s="752">
        <f t="shared" si="9"/>
        <v>70185.938150127186</v>
      </c>
      <c r="J35" s="752">
        <f t="shared" si="9"/>
        <v>73391.797322545099</v>
      </c>
      <c r="K35" s="752">
        <f t="shared" si="9"/>
        <v>72677.406144713372</v>
      </c>
      <c r="L35" s="752">
        <f t="shared" si="9"/>
        <v>75913.382958966438</v>
      </c>
      <c r="M35" s="752">
        <f t="shared" si="9"/>
        <v>70081.927068943463</v>
      </c>
      <c r="N35" s="752">
        <f t="shared" si="9"/>
        <v>82236.835887390116</v>
      </c>
      <c r="O35" s="352">
        <f>SUM(C35:N35)</f>
        <v>851519.92188587587</v>
      </c>
    </row>
    <row r="36" spans="1:16" x14ac:dyDescent="0.25">
      <c r="A36" s="765"/>
      <c r="B36" s="92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767" t="s">
        <v>388</v>
      </c>
    </row>
    <row r="37" spans="1:16" x14ac:dyDescent="0.25">
      <c r="A37" s="179" t="s">
        <v>389</v>
      </c>
      <c r="B37" s="757">
        <v>7.0000000000000007E-2</v>
      </c>
      <c r="C37" s="119">
        <f>LP_J1!O37</f>
        <v>6426.8638589182265</v>
      </c>
      <c r="D37" s="119">
        <f t="shared" ref="D37:O37" si="10">C10</f>
        <v>2891.5540884893308</v>
      </c>
      <c r="E37" s="119">
        <f t="shared" si="10"/>
        <v>4355.8475782819505</v>
      </c>
      <c r="F37" s="119">
        <f t="shared" si="10"/>
        <v>5191.826498392742</v>
      </c>
      <c r="G37" s="119">
        <f t="shared" si="10"/>
        <v>5299.0643194829581</v>
      </c>
      <c r="H37" s="119">
        <f t="shared" si="10"/>
        <v>5090.1625724027836</v>
      </c>
      <c r="I37" s="119">
        <f t="shared" si="10"/>
        <v>4858.6368991000436</v>
      </c>
      <c r="J37" s="119">
        <f t="shared" si="10"/>
        <v>5222.1919513869789</v>
      </c>
      <c r="K37" s="119">
        <f t="shared" si="10"/>
        <v>4995.1504825150987</v>
      </c>
      <c r="L37" s="119">
        <f t="shared" si="10"/>
        <v>5108.8648565814829</v>
      </c>
      <c r="M37" s="119">
        <f t="shared" si="10"/>
        <v>5537.6521839768111</v>
      </c>
      <c r="N37" s="387">
        <f t="shared" si="10"/>
        <v>4896.7373154150546</v>
      </c>
      <c r="O37" s="770">
        <f t="shared" si="10"/>
        <v>6426.8638589182265</v>
      </c>
    </row>
    <row r="38" spans="1:16" x14ac:dyDescent="0.25">
      <c r="A38" s="179" t="s">
        <v>390</v>
      </c>
      <c r="B38" s="757">
        <v>0.19</v>
      </c>
      <c r="C38" s="119">
        <f>LP_J1!O38</f>
        <v>124.58684606156268</v>
      </c>
      <c r="D38" s="119">
        <f t="shared" ref="D38:O38" si="11">C14</f>
        <v>14.593882320512989</v>
      </c>
      <c r="E38" s="119">
        <f t="shared" si="11"/>
        <v>21.98427731875811</v>
      </c>
      <c r="F38" s="119">
        <f t="shared" si="11"/>
        <v>26.203523305230497</v>
      </c>
      <c r="G38" s="119">
        <f t="shared" si="11"/>
        <v>26.744760333280158</v>
      </c>
      <c r="H38" s="119">
        <f t="shared" si="11"/>
        <v>25.690418128313699</v>
      </c>
      <c r="I38" s="119">
        <f t="shared" si="11"/>
        <v>24.52189133374041</v>
      </c>
      <c r="J38" s="119">
        <f t="shared" si="11"/>
        <v>26.356779939568078</v>
      </c>
      <c r="K38" s="119">
        <f t="shared" si="11"/>
        <v>25.210885248618787</v>
      </c>
      <c r="L38" s="119">
        <f t="shared" si="11"/>
        <v>25.784809907293464</v>
      </c>
      <c r="M38" s="119">
        <f t="shared" si="11"/>
        <v>27.948930516845667</v>
      </c>
      <c r="N38" s="387">
        <f t="shared" si="11"/>
        <v>24.714186886598046</v>
      </c>
      <c r="O38" s="770">
        <f t="shared" si="11"/>
        <v>32.436846061562669</v>
      </c>
    </row>
    <row r="39" spans="1:16" x14ac:dyDescent="0.25">
      <c r="A39" s="771" t="s">
        <v>391</v>
      </c>
      <c r="B39" s="772"/>
      <c r="C39" s="119">
        <f>LP_J1!O39</f>
        <v>4968.3490347373554</v>
      </c>
      <c r="D39" s="773">
        <f t="shared" ref="D39:O39" si="12">C19+C32+C34</f>
        <v>2931.8998969452887</v>
      </c>
      <c r="E39" s="773">
        <f t="shared" si="12"/>
        <v>3795.3952291753312</v>
      </c>
      <c r="F39" s="773">
        <f t="shared" si="12"/>
        <v>4088.1516405404677</v>
      </c>
      <c r="G39" s="773">
        <f t="shared" si="12"/>
        <v>4231.1829107382227</v>
      </c>
      <c r="H39" s="773">
        <f t="shared" si="12"/>
        <v>4090.3901005443472</v>
      </c>
      <c r="I39" s="773">
        <f t="shared" si="12"/>
        <v>3993.8159870194627</v>
      </c>
      <c r="J39" s="773">
        <f t="shared" si="12"/>
        <v>4181.0985720371118</v>
      </c>
      <c r="K39" s="773">
        <f t="shared" si="12"/>
        <v>3982.1227664567773</v>
      </c>
      <c r="L39" s="773">
        <f t="shared" si="12"/>
        <v>4046.8705229374268</v>
      </c>
      <c r="M39" s="773">
        <f t="shared" si="12"/>
        <v>4248.5793199190102</v>
      </c>
      <c r="N39" s="774">
        <f t="shared" si="12"/>
        <v>4088.0410807556777</v>
      </c>
      <c r="O39" s="770">
        <f t="shared" si="12"/>
        <v>4751.4323680706884</v>
      </c>
    </row>
    <row r="40" spans="1:16" x14ac:dyDescent="0.25">
      <c r="A40" s="758" t="s">
        <v>392</v>
      </c>
      <c r="B40" s="757"/>
      <c r="C40" s="119">
        <f>LP_J1!O40</f>
        <v>0</v>
      </c>
      <c r="D40" s="543">
        <f t="shared" ref="D40:O40" si="13">C61-C88</f>
        <v>0</v>
      </c>
      <c r="E40" s="543">
        <f t="shared" si="13"/>
        <v>0</v>
      </c>
      <c r="F40" s="543">
        <f t="shared" si="13"/>
        <v>0</v>
      </c>
      <c r="G40" s="543">
        <f t="shared" si="13"/>
        <v>0</v>
      </c>
      <c r="H40" s="543">
        <f t="shared" si="13"/>
        <v>0</v>
      </c>
      <c r="I40" s="543">
        <f t="shared" si="13"/>
        <v>0</v>
      </c>
      <c r="J40" s="543">
        <f t="shared" si="13"/>
        <v>0</v>
      </c>
      <c r="K40" s="543">
        <f t="shared" si="13"/>
        <v>0</v>
      </c>
      <c r="L40" s="543">
        <f t="shared" si="13"/>
        <v>0</v>
      </c>
      <c r="M40" s="543">
        <f t="shared" si="13"/>
        <v>0</v>
      </c>
      <c r="N40" s="775">
        <f t="shared" si="13"/>
        <v>0</v>
      </c>
      <c r="O40" s="776">
        <f t="shared" si="13"/>
        <v>0</v>
      </c>
    </row>
    <row r="41" spans="1:16" x14ac:dyDescent="0.25">
      <c r="A41" s="758" t="s">
        <v>393</v>
      </c>
      <c r="B41" s="757"/>
      <c r="C41" s="543"/>
      <c r="D41" s="543"/>
      <c r="E41" s="543"/>
      <c r="F41" s="543"/>
      <c r="G41" s="543"/>
      <c r="H41" s="543"/>
      <c r="I41" s="543"/>
      <c r="J41" s="543"/>
      <c r="K41" s="543"/>
      <c r="L41" s="543"/>
      <c r="M41" s="543"/>
      <c r="N41" s="775"/>
      <c r="O41" s="776" t="str">
        <f>IF(N41=0,"",N41)</f>
        <v/>
      </c>
    </row>
    <row r="42" spans="1:16" ht="13" x14ac:dyDescent="0.3">
      <c r="A42" s="763" t="s">
        <v>394</v>
      </c>
      <c r="B42" s="766"/>
      <c r="C42" s="752">
        <f t="shared" ref="C42:N42" si="14">C37+C38-C39-C40-C41</f>
        <v>1583.101670242434</v>
      </c>
      <c r="D42" s="752">
        <f t="shared" si="14"/>
        <v>-25.751926135445046</v>
      </c>
      <c r="E42" s="752">
        <f t="shared" si="14"/>
        <v>582.43662642537765</v>
      </c>
      <c r="F42" s="752">
        <f t="shared" si="14"/>
        <v>1129.8783811575045</v>
      </c>
      <c r="G42" s="752">
        <f t="shared" si="14"/>
        <v>1094.6261690780157</v>
      </c>
      <c r="H42" s="752">
        <f t="shared" si="14"/>
        <v>1025.4628899867498</v>
      </c>
      <c r="I42" s="752">
        <f t="shared" si="14"/>
        <v>889.34280341432122</v>
      </c>
      <c r="J42" s="752">
        <f t="shared" si="14"/>
        <v>1067.4501592894349</v>
      </c>
      <c r="K42" s="752">
        <f t="shared" si="14"/>
        <v>1038.2386013069404</v>
      </c>
      <c r="L42" s="752">
        <f t="shared" si="14"/>
        <v>1087.7791435513495</v>
      </c>
      <c r="M42" s="752">
        <f t="shared" si="14"/>
        <v>1317.0217945746463</v>
      </c>
      <c r="N42" s="753">
        <f t="shared" si="14"/>
        <v>833.41042154597517</v>
      </c>
      <c r="O42" s="777">
        <f>O37+O38-O40</f>
        <v>6459.3007049797889</v>
      </c>
      <c r="P42" s="163"/>
    </row>
    <row r="43" spans="1:16" ht="13" x14ac:dyDescent="0.3">
      <c r="A43" s="778"/>
      <c r="B43" s="765"/>
      <c r="C43" s="335"/>
      <c r="D43" s="335"/>
      <c r="E43" s="335"/>
      <c r="F43" s="335"/>
      <c r="G43" s="335"/>
      <c r="H43" s="335"/>
      <c r="I43" s="335"/>
      <c r="J43" s="335"/>
      <c r="K43" s="335"/>
      <c r="L43" s="335"/>
      <c r="M43" s="335"/>
      <c r="N43" s="779"/>
      <c r="O43" s="779"/>
      <c r="P43" s="163"/>
    </row>
    <row r="44" spans="1:16" ht="13" x14ac:dyDescent="0.3">
      <c r="A44" s="763" t="s">
        <v>395</v>
      </c>
      <c r="B44" s="781"/>
      <c r="C44" s="782">
        <f t="shared" ref="C44:N44" si="15">C16-C35-C42</f>
        <v>-19185.739608765954</v>
      </c>
      <c r="D44" s="782">
        <f t="shared" si="15"/>
        <v>2133.3428966668712</v>
      </c>
      <c r="E44" s="782">
        <f t="shared" si="15"/>
        <v>10766.57056053319</v>
      </c>
      <c r="F44" s="782">
        <f t="shared" si="15"/>
        <v>10122.988793440505</v>
      </c>
      <c r="G44" s="782">
        <f t="shared" si="15"/>
        <v>4240.8162548490727</v>
      </c>
      <c r="H44" s="782">
        <f t="shared" si="15"/>
        <v>3591.8158557589663</v>
      </c>
      <c r="I44" s="782">
        <f t="shared" si="15"/>
        <v>8914.7298348749391</v>
      </c>
      <c r="J44" s="782">
        <f t="shared" si="15"/>
        <v>2053.0953630172908</v>
      </c>
      <c r="K44" s="782">
        <f t="shared" si="15"/>
        <v>4538.4981117460629</v>
      </c>
      <c r="L44" s="782">
        <f t="shared" si="15"/>
        <v>7820.85556022948</v>
      </c>
      <c r="M44" s="782">
        <f t="shared" si="15"/>
        <v>3605.9675268228111</v>
      </c>
      <c r="N44" s="783">
        <f t="shared" si="15"/>
        <v>15372.115480161918</v>
      </c>
      <c r="O44" s="779">
        <f>SUM(C44:N44)</f>
        <v>53975.056629335159</v>
      </c>
      <c r="P44" s="163"/>
    </row>
    <row r="45" spans="1:16" ht="13" x14ac:dyDescent="0.3">
      <c r="A45" s="778"/>
      <c r="B45" s="163"/>
      <c r="C45" s="335"/>
      <c r="D45" s="335"/>
      <c r="E45" s="335"/>
      <c r="F45" s="335"/>
      <c r="G45" s="335"/>
      <c r="H45" s="335"/>
      <c r="I45" s="335"/>
      <c r="J45" s="335"/>
      <c r="K45" s="335"/>
      <c r="L45" s="335"/>
      <c r="M45" s="335"/>
      <c r="N45" s="779"/>
      <c r="O45" s="840"/>
      <c r="P45" s="163"/>
    </row>
    <row r="46" spans="1:16" ht="13" x14ac:dyDescent="0.3">
      <c r="A46" s="778"/>
      <c r="B46" s="163"/>
      <c r="C46" s="335"/>
      <c r="D46" s="335"/>
      <c r="E46" s="335"/>
      <c r="F46" s="335"/>
      <c r="G46" s="335"/>
      <c r="H46" s="335"/>
      <c r="I46" s="335"/>
      <c r="J46" s="335"/>
      <c r="K46" s="335"/>
      <c r="L46" s="335"/>
      <c r="M46" s="335"/>
      <c r="N46" s="779"/>
      <c r="O46" s="840"/>
      <c r="P46" s="163"/>
    </row>
    <row r="47" spans="1:16" ht="13" x14ac:dyDescent="0.3">
      <c r="A47" s="965" t="s">
        <v>396</v>
      </c>
      <c r="B47" s="965"/>
      <c r="C47" s="335"/>
      <c r="D47" s="335"/>
      <c r="E47" s="335"/>
      <c r="F47" s="335"/>
      <c r="G47" s="335"/>
      <c r="H47" s="335"/>
      <c r="I47" s="335"/>
      <c r="J47" s="335"/>
      <c r="K47" s="335"/>
      <c r="L47" s="335"/>
      <c r="M47" s="335"/>
      <c r="N47" s="779"/>
      <c r="O47" s="840"/>
      <c r="P47" s="163"/>
    </row>
    <row r="48" spans="1:16" ht="13" x14ac:dyDescent="0.3">
      <c r="A48" s="763" t="s">
        <v>429</v>
      </c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387"/>
      <c r="O48" s="840"/>
      <c r="P48" s="163"/>
    </row>
    <row r="49" spans="1:16" ht="13" x14ac:dyDescent="0.3">
      <c r="A49" s="766" t="s">
        <v>430</v>
      </c>
      <c r="B49" s="119"/>
      <c r="C49" s="119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119"/>
      <c r="O49" s="840"/>
      <c r="P49" s="163"/>
    </row>
    <row r="50" spans="1:16" ht="13" x14ac:dyDescent="0.3">
      <c r="A50" s="766" t="s">
        <v>399</v>
      </c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387"/>
      <c r="O50" s="840"/>
      <c r="P50" s="163"/>
    </row>
    <row r="51" spans="1:16" ht="13" x14ac:dyDescent="0.3">
      <c r="A51" s="766" t="s">
        <v>398</v>
      </c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387"/>
      <c r="O51" s="840"/>
      <c r="P51" s="163"/>
    </row>
    <row r="52" spans="1:16" ht="13" x14ac:dyDescent="0.3">
      <c r="A52" s="766" t="s">
        <v>431</v>
      </c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387"/>
      <c r="O52" s="840"/>
      <c r="P52" s="163"/>
    </row>
    <row r="53" spans="1:16" ht="13" x14ac:dyDescent="0.3">
      <c r="A53" s="766" t="s">
        <v>432</v>
      </c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387"/>
      <c r="O53" s="840"/>
      <c r="P53" s="163"/>
    </row>
    <row r="54" spans="1:16" ht="13" x14ac:dyDescent="0.3">
      <c r="A54" s="764" t="s">
        <v>400</v>
      </c>
      <c r="B54" s="119"/>
      <c r="C54" s="752">
        <f t="shared" ref="C54:N54" si="16">SUM(C48:C53)</f>
        <v>0</v>
      </c>
      <c r="D54" s="752">
        <f t="shared" si="16"/>
        <v>0</v>
      </c>
      <c r="E54" s="752">
        <f t="shared" si="16"/>
        <v>0</v>
      </c>
      <c r="F54" s="752">
        <f t="shared" si="16"/>
        <v>0</v>
      </c>
      <c r="G54" s="752">
        <f t="shared" si="16"/>
        <v>0</v>
      </c>
      <c r="H54" s="752">
        <f t="shared" si="16"/>
        <v>0</v>
      </c>
      <c r="I54" s="752">
        <f t="shared" si="16"/>
        <v>0</v>
      </c>
      <c r="J54" s="752">
        <f t="shared" si="16"/>
        <v>0</v>
      </c>
      <c r="K54" s="752">
        <f t="shared" si="16"/>
        <v>0</v>
      </c>
      <c r="L54" s="752">
        <f t="shared" si="16"/>
        <v>0</v>
      </c>
      <c r="M54" s="752">
        <f t="shared" si="16"/>
        <v>0</v>
      </c>
      <c r="N54" s="753">
        <f t="shared" si="16"/>
        <v>0</v>
      </c>
      <c r="O54" s="840"/>
      <c r="P54" s="163"/>
    </row>
    <row r="55" spans="1:16" ht="13" x14ac:dyDescent="0.3">
      <c r="A55" s="778"/>
      <c r="B55" s="163"/>
      <c r="C55" s="335"/>
      <c r="D55" s="335"/>
      <c r="E55" s="335"/>
      <c r="F55" s="335"/>
      <c r="G55" s="335"/>
      <c r="H55" s="335"/>
      <c r="I55" s="335"/>
      <c r="J55" s="335"/>
      <c r="K55" s="335"/>
      <c r="L55" s="335"/>
      <c r="M55" s="335"/>
      <c r="N55" s="779"/>
      <c r="O55" s="840"/>
      <c r="P55" s="163"/>
    </row>
    <row r="56" spans="1:16" ht="13" x14ac:dyDescent="0.3">
      <c r="A56" s="786" t="s">
        <v>401</v>
      </c>
      <c r="B56" s="787"/>
      <c r="C56" s="788">
        <f t="shared" ref="C56:N56" si="17">C44+C54</f>
        <v>-19185.739608765954</v>
      </c>
      <c r="D56" s="788">
        <f t="shared" si="17"/>
        <v>2133.3428966668712</v>
      </c>
      <c r="E56" s="788">
        <f t="shared" si="17"/>
        <v>10766.57056053319</v>
      </c>
      <c r="F56" s="788">
        <f t="shared" si="17"/>
        <v>10122.988793440505</v>
      </c>
      <c r="G56" s="788">
        <f t="shared" si="17"/>
        <v>4240.8162548490727</v>
      </c>
      <c r="H56" s="788">
        <f t="shared" si="17"/>
        <v>3591.8158557589663</v>
      </c>
      <c r="I56" s="788">
        <f t="shared" si="17"/>
        <v>8914.7298348749391</v>
      </c>
      <c r="J56" s="788">
        <f t="shared" si="17"/>
        <v>2053.0953630172908</v>
      </c>
      <c r="K56" s="788">
        <f t="shared" si="17"/>
        <v>4538.4981117460629</v>
      </c>
      <c r="L56" s="788">
        <f t="shared" si="17"/>
        <v>7820.85556022948</v>
      </c>
      <c r="M56" s="788">
        <f t="shared" si="17"/>
        <v>3605.9675268228111</v>
      </c>
      <c r="N56" s="789">
        <f t="shared" si="17"/>
        <v>15372.115480161918</v>
      </c>
      <c r="O56" s="840"/>
      <c r="P56" s="163"/>
    </row>
    <row r="57" spans="1:16" ht="13" x14ac:dyDescent="0.3">
      <c r="A57" s="335"/>
      <c r="B57" s="163"/>
      <c r="C57" s="335"/>
      <c r="D57" s="335"/>
      <c r="E57" s="335"/>
      <c r="F57" s="335"/>
      <c r="G57" s="335"/>
      <c r="H57" s="335"/>
      <c r="I57" s="335"/>
      <c r="J57" s="335"/>
      <c r="K57" s="335"/>
      <c r="L57" s="335"/>
      <c r="M57" s="335"/>
      <c r="N57" s="335"/>
      <c r="O57" s="840"/>
      <c r="P57" s="163"/>
    </row>
    <row r="58" spans="1:16" ht="13" x14ac:dyDescent="0.3">
      <c r="A58" s="335"/>
      <c r="B58" s="163"/>
      <c r="C58" s="335"/>
      <c r="D58" s="335"/>
      <c r="E58" s="335"/>
      <c r="F58" s="335"/>
      <c r="G58" s="335"/>
      <c r="H58" s="335"/>
      <c r="I58" s="335"/>
      <c r="J58" s="335"/>
      <c r="K58" s="335"/>
      <c r="L58" s="335"/>
      <c r="M58" s="335"/>
      <c r="N58" s="335"/>
      <c r="O58" s="840"/>
      <c r="P58" s="163"/>
    </row>
    <row r="59" spans="1:16" ht="13" x14ac:dyDescent="0.3">
      <c r="A59" s="841" t="s">
        <v>403</v>
      </c>
      <c r="B59" s="570"/>
      <c r="C59" s="569"/>
      <c r="D59" s="569"/>
      <c r="E59" s="569"/>
      <c r="F59" s="569"/>
      <c r="G59" s="569"/>
      <c r="H59" s="569"/>
      <c r="I59" s="569"/>
      <c r="J59" s="569"/>
      <c r="K59" s="569"/>
      <c r="L59" s="569"/>
      <c r="M59" s="569"/>
      <c r="N59" s="842"/>
      <c r="O59" s="840"/>
      <c r="P59" s="163"/>
    </row>
    <row r="60" spans="1:16" ht="13" x14ac:dyDescent="0.3">
      <c r="A60" s="92" t="s">
        <v>404</v>
      </c>
      <c r="B60" s="687"/>
      <c r="C60" s="119">
        <f>Zins_Tilungsplanung!O149</f>
        <v>0</v>
      </c>
      <c r="D60" s="119">
        <f>Zins_Tilungsplanung!P149</f>
        <v>0</v>
      </c>
      <c r="E60" s="119">
        <f>Zins_Tilungsplanung!Q149</f>
        <v>0</v>
      </c>
      <c r="F60" s="119">
        <f>Zins_Tilungsplanung!R149</f>
        <v>0</v>
      </c>
      <c r="G60" s="119">
        <f>Zins_Tilungsplanung!S149</f>
        <v>0</v>
      </c>
      <c r="H60" s="119">
        <f>Zins_Tilungsplanung!T149</f>
        <v>0</v>
      </c>
      <c r="I60" s="119">
        <f>Zins_Tilungsplanung!U149</f>
        <v>0</v>
      </c>
      <c r="J60" s="119">
        <f>Zins_Tilungsplanung!V149</f>
        <v>0</v>
      </c>
      <c r="K60" s="119">
        <f>Zins_Tilungsplanung!W149</f>
        <v>0</v>
      </c>
      <c r="L60" s="119">
        <f>Zins_Tilungsplanung!X149</f>
        <v>0</v>
      </c>
      <c r="M60" s="119">
        <f>Zins_Tilungsplanung!Y149</f>
        <v>0</v>
      </c>
      <c r="N60" s="387">
        <f>Zins_Tilungsplanung!Z149</f>
        <v>0</v>
      </c>
      <c r="O60" s="840"/>
      <c r="P60" s="163"/>
    </row>
    <row r="61" spans="1:16" ht="13" x14ac:dyDescent="0.3">
      <c r="A61" s="801" t="s">
        <v>405</v>
      </c>
      <c r="B61" s="748">
        <v>0.19</v>
      </c>
      <c r="C61" s="749">
        <f t="shared" ref="C61:N61" si="18">C60*$B61</f>
        <v>0</v>
      </c>
      <c r="D61" s="749">
        <f t="shared" si="18"/>
        <v>0</v>
      </c>
      <c r="E61" s="749">
        <f t="shared" si="18"/>
        <v>0</v>
      </c>
      <c r="F61" s="749">
        <f t="shared" si="18"/>
        <v>0</v>
      </c>
      <c r="G61" s="749">
        <f t="shared" si="18"/>
        <v>0</v>
      </c>
      <c r="H61" s="749">
        <f t="shared" si="18"/>
        <v>0</v>
      </c>
      <c r="I61" s="749">
        <f t="shared" si="18"/>
        <v>0</v>
      </c>
      <c r="J61" s="749">
        <f t="shared" si="18"/>
        <v>0</v>
      </c>
      <c r="K61" s="749">
        <f t="shared" si="18"/>
        <v>0</v>
      </c>
      <c r="L61" s="749">
        <f t="shared" si="18"/>
        <v>0</v>
      </c>
      <c r="M61" s="749">
        <f t="shared" si="18"/>
        <v>0</v>
      </c>
      <c r="N61" s="749">
        <f t="shared" si="18"/>
        <v>0</v>
      </c>
      <c r="O61" s="840"/>
      <c r="P61" s="163"/>
    </row>
    <row r="62" spans="1:16" x14ac:dyDescent="0.25">
      <c r="A62" s="92" t="s">
        <v>357</v>
      </c>
      <c r="B62" s="687"/>
      <c r="C62" s="119">
        <f>Zins_Tilungsplanung!O150</f>
        <v>0</v>
      </c>
      <c r="D62" s="119">
        <f>Zins_Tilungsplanung!P150</f>
        <v>0</v>
      </c>
      <c r="E62" s="119">
        <f>Zins_Tilungsplanung!Q150</f>
        <v>0</v>
      </c>
      <c r="F62" s="119">
        <f>Zins_Tilungsplanung!R150</f>
        <v>0</v>
      </c>
      <c r="G62" s="119">
        <f>Zins_Tilungsplanung!S150</f>
        <v>0</v>
      </c>
      <c r="H62" s="119">
        <f>Zins_Tilungsplanung!T150</f>
        <v>0</v>
      </c>
      <c r="I62" s="119">
        <f>Zins_Tilungsplanung!U150</f>
        <v>0</v>
      </c>
      <c r="J62" s="119">
        <f>Zins_Tilungsplanung!V150</f>
        <v>0</v>
      </c>
      <c r="K62" s="119">
        <f>Zins_Tilungsplanung!W150</f>
        <v>0</v>
      </c>
      <c r="L62" s="119">
        <f>Zins_Tilungsplanung!X150</f>
        <v>0</v>
      </c>
      <c r="M62" s="119">
        <f>Zins_Tilungsplanung!Y150</f>
        <v>0</v>
      </c>
      <c r="N62" s="387">
        <f>Zins_Tilungsplanung!Z150</f>
        <v>0</v>
      </c>
      <c r="O62" s="843"/>
      <c r="P62" s="163"/>
    </row>
    <row r="63" spans="1:16" ht="13" x14ac:dyDescent="0.3">
      <c r="A63" s="786" t="s">
        <v>406</v>
      </c>
      <c r="B63" s="802"/>
      <c r="C63" s="788">
        <f t="shared" ref="C63:N63" si="19">C60+C62</f>
        <v>0</v>
      </c>
      <c r="D63" s="788">
        <f t="shared" si="19"/>
        <v>0</v>
      </c>
      <c r="E63" s="788">
        <f t="shared" si="19"/>
        <v>0</v>
      </c>
      <c r="F63" s="788">
        <f t="shared" si="19"/>
        <v>0</v>
      </c>
      <c r="G63" s="788">
        <f t="shared" si="19"/>
        <v>0</v>
      </c>
      <c r="H63" s="788">
        <f t="shared" si="19"/>
        <v>0</v>
      </c>
      <c r="I63" s="788">
        <f t="shared" si="19"/>
        <v>0</v>
      </c>
      <c r="J63" s="788">
        <f t="shared" si="19"/>
        <v>0</v>
      </c>
      <c r="K63" s="788">
        <f t="shared" si="19"/>
        <v>0</v>
      </c>
      <c r="L63" s="788">
        <f t="shared" si="19"/>
        <v>0</v>
      </c>
      <c r="M63" s="788">
        <f t="shared" si="19"/>
        <v>0</v>
      </c>
      <c r="N63" s="788">
        <f t="shared" si="19"/>
        <v>0</v>
      </c>
      <c r="O63" s="843"/>
      <c r="P63" s="163"/>
    </row>
    <row r="64" spans="1:16" ht="13" x14ac:dyDescent="0.3">
      <c r="A64" s="778"/>
      <c r="B64" s="163"/>
      <c r="C64" s="335"/>
      <c r="D64" s="335"/>
      <c r="E64" s="335"/>
      <c r="F64" s="335"/>
      <c r="G64" s="335"/>
      <c r="H64" s="335"/>
      <c r="I64" s="335"/>
      <c r="J64" s="335"/>
      <c r="K64" s="335"/>
      <c r="L64" s="335"/>
      <c r="M64" s="335"/>
      <c r="N64" s="779"/>
      <c r="O64" s="840"/>
      <c r="P64" s="163"/>
    </row>
    <row r="65" spans="1:16" ht="13" x14ac:dyDescent="0.3">
      <c r="A65" s="778"/>
      <c r="B65" s="163"/>
      <c r="C65" s="335"/>
      <c r="D65" s="335"/>
      <c r="E65" s="335"/>
      <c r="F65" s="335"/>
      <c r="G65" s="335"/>
      <c r="H65" s="335"/>
      <c r="I65" s="335"/>
      <c r="J65" s="335"/>
      <c r="K65" s="335"/>
      <c r="L65" s="335"/>
      <c r="M65" s="335"/>
      <c r="N65" s="779"/>
      <c r="O65" s="840"/>
      <c r="P65" s="163"/>
    </row>
    <row r="66" spans="1:16" ht="13" x14ac:dyDescent="0.3">
      <c r="A66" s="778" t="s">
        <v>407</v>
      </c>
      <c r="B66" s="163"/>
      <c r="C66" s="335"/>
      <c r="D66" s="335"/>
      <c r="E66" s="335"/>
      <c r="F66" s="335"/>
      <c r="G66" s="335"/>
      <c r="H66" s="335"/>
      <c r="I66" s="335"/>
      <c r="J66" s="335"/>
      <c r="K66" s="335"/>
      <c r="L66" s="335"/>
      <c r="M66" s="335"/>
      <c r="N66" s="779"/>
      <c r="O66" s="840"/>
      <c r="P66" s="163"/>
    </row>
    <row r="67" spans="1:16" ht="13" x14ac:dyDescent="0.3">
      <c r="A67" s="766"/>
      <c r="B67" s="119"/>
      <c r="C67" s="119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387"/>
      <c r="O67" s="840"/>
      <c r="P67" s="163"/>
    </row>
    <row r="68" spans="1:16" ht="13" x14ac:dyDescent="0.3">
      <c r="A68" s="766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387"/>
      <c r="O68" s="840"/>
      <c r="P68" s="163"/>
    </row>
    <row r="69" spans="1:16" ht="13" x14ac:dyDescent="0.3">
      <c r="A69" s="766"/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387"/>
      <c r="O69" s="840"/>
      <c r="P69" s="163"/>
    </row>
    <row r="70" spans="1:16" ht="13" x14ac:dyDescent="0.3">
      <c r="A70" s="766"/>
      <c r="B70" s="119"/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387"/>
      <c r="O70" s="840"/>
      <c r="P70" s="163"/>
    </row>
    <row r="71" spans="1:16" ht="13" x14ac:dyDescent="0.3">
      <c r="A71" s="766"/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387"/>
      <c r="O71" s="840"/>
      <c r="P71" s="163"/>
    </row>
    <row r="72" spans="1:16" ht="13" x14ac:dyDescent="0.3">
      <c r="A72" s="803" t="s">
        <v>409</v>
      </c>
      <c r="B72" s="804"/>
      <c r="C72" s="805">
        <f t="shared" ref="C72:N72" si="20">SUM(C67:C71)</f>
        <v>0</v>
      </c>
      <c r="D72" s="805">
        <f t="shared" si="20"/>
        <v>0</v>
      </c>
      <c r="E72" s="805">
        <f t="shared" si="20"/>
        <v>0</v>
      </c>
      <c r="F72" s="805">
        <f t="shared" si="20"/>
        <v>0</v>
      </c>
      <c r="G72" s="805">
        <f t="shared" si="20"/>
        <v>0</v>
      </c>
      <c r="H72" s="805">
        <f t="shared" si="20"/>
        <v>0</v>
      </c>
      <c r="I72" s="805">
        <f t="shared" si="20"/>
        <v>0</v>
      </c>
      <c r="J72" s="805">
        <f t="shared" si="20"/>
        <v>0</v>
      </c>
      <c r="K72" s="805">
        <f t="shared" si="20"/>
        <v>0</v>
      </c>
      <c r="L72" s="805">
        <f t="shared" si="20"/>
        <v>0</v>
      </c>
      <c r="M72" s="805">
        <f t="shared" si="20"/>
        <v>0</v>
      </c>
      <c r="N72" s="805">
        <f t="shared" si="20"/>
        <v>0</v>
      </c>
      <c r="O72" s="840"/>
      <c r="P72" s="163"/>
    </row>
    <row r="73" spans="1:16" ht="13" x14ac:dyDescent="0.3">
      <c r="A73" s="92"/>
      <c r="B73" s="119"/>
      <c r="C73" s="752"/>
      <c r="D73" s="752"/>
      <c r="E73" s="752"/>
      <c r="F73" s="752"/>
      <c r="G73" s="752"/>
      <c r="H73" s="752"/>
      <c r="I73" s="752"/>
      <c r="J73" s="752"/>
      <c r="K73" s="752"/>
      <c r="L73" s="752"/>
      <c r="M73" s="752"/>
      <c r="N73" s="753"/>
      <c r="O73" s="840">
        <f>SUM(C73:N73)</f>
        <v>0</v>
      </c>
      <c r="P73" s="163"/>
    </row>
    <row r="74" spans="1:16" ht="13" x14ac:dyDescent="0.3">
      <c r="A74" s="4"/>
      <c r="N74" s="5"/>
      <c r="O74" s="840">
        <f>SUM(C79:N79)</f>
        <v>9989.8915367526151</v>
      </c>
      <c r="P74" s="163"/>
    </row>
    <row r="75" spans="1:16" ht="13" x14ac:dyDescent="0.3">
      <c r="A75" s="807" t="s">
        <v>433</v>
      </c>
      <c r="B75" s="808">
        <f>GuV_J1!O38</f>
        <v>32408.407256293969</v>
      </c>
      <c r="C75" s="335"/>
      <c r="D75" s="335" t="s">
        <v>434</v>
      </c>
      <c r="E75" s="335"/>
      <c r="F75" s="335"/>
      <c r="G75" s="335"/>
      <c r="H75" s="335"/>
      <c r="I75" s="335"/>
      <c r="J75" s="335"/>
      <c r="K75" s="335"/>
      <c r="L75" s="335"/>
      <c r="M75" s="335"/>
      <c r="N75" s="779"/>
      <c r="O75" s="809" t="s">
        <v>412</v>
      </c>
      <c r="P75" s="163"/>
    </row>
    <row r="76" spans="1:16" ht="13" x14ac:dyDescent="0.3">
      <c r="A76" s="844" t="s">
        <v>413</v>
      </c>
      <c r="B76" s="845">
        <v>0.15</v>
      </c>
      <c r="C76" s="804"/>
      <c r="D76" s="846">
        <f>IF(B75&lt;=0,"",(B75*B76)-LP_J1!O76)</f>
        <v>4861.2610884440955</v>
      </c>
      <c r="E76" s="812">
        <f>IF(B75&lt;0,0,B75*$B76/4)</f>
        <v>1215.3152721110239</v>
      </c>
      <c r="F76" s="804"/>
      <c r="G76" s="804"/>
      <c r="H76" s="812">
        <f>E76</f>
        <v>1215.3152721110239</v>
      </c>
      <c r="I76" s="804"/>
      <c r="J76" s="804"/>
      <c r="K76" s="812">
        <f>H76</f>
        <v>1215.3152721110239</v>
      </c>
      <c r="L76" s="804"/>
      <c r="M76" s="804"/>
      <c r="N76" s="813">
        <f>K76</f>
        <v>1215.3152721110239</v>
      </c>
      <c r="O76" s="809">
        <f>SUM(E76:N76)</f>
        <v>4861.2610884440955</v>
      </c>
      <c r="P76" s="163"/>
    </row>
    <row r="77" spans="1:16" ht="13" x14ac:dyDescent="0.3">
      <c r="A77" s="810" t="s">
        <v>414</v>
      </c>
      <c r="B77" s="814">
        <v>5.5E-2</v>
      </c>
      <c r="C77" s="804"/>
      <c r="D77" s="804"/>
      <c r="E77" s="812">
        <f>E76*$B77</f>
        <v>66.842339966106309</v>
      </c>
      <c r="F77" s="804"/>
      <c r="G77" s="804"/>
      <c r="H77" s="812">
        <f>H76*$B77</f>
        <v>66.842339966106309</v>
      </c>
      <c r="I77" s="804"/>
      <c r="J77" s="804"/>
      <c r="K77" s="812">
        <f>K76*$B77</f>
        <v>66.842339966106309</v>
      </c>
      <c r="L77" s="804"/>
      <c r="M77" s="804"/>
      <c r="N77" s="812">
        <f>N76*$B77</f>
        <v>66.842339966106309</v>
      </c>
      <c r="O77" s="809"/>
      <c r="P77" s="163"/>
    </row>
    <row r="78" spans="1:16" x14ac:dyDescent="0.25">
      <c r="A78" s="810" t="s">
        <v>415</v>
      </c>
      <c r="B78" s="815">
        <f>LP_J1!B78</f>
        <v>0</v>
      </c>
      <c r="C78" s="804"/>
      <c r="D78" s="812">
        <f>$B78/4</f>
        <v>0</v>
      </c>
      <c r="E78" s="804"/>
      <c r="F78" s="804"/>
      <c r="G78" s="812">
        <f>$B78/4</f>
        <v>0</v>
      </c>
      <c r="H78" s="804"/>
      <c r="I78" s="804"/>
      <c r="J78" s="812">
        <f>$B78/4</f>
        <v>0</v>
      </c>
      <c r="K78" s="804"/>
      <c r="L78" s="804"/>
      <c r="M78" s="812">
        <f>$B78/4</f>
        <v>0</v>
      </c>
      <c r="N78" s="806"/>
      <c r="O78" s="843"/>
      <c r="P78" s="163"/>
    </row>
    <row r="79" spans="1:16" ht="15.5" x14ac:dyDescent="0.35">
      <c r="A79" s="816" t="s">
        <v>416</v>
      </c>
      <c r="B79" s="817"/>
      <c r="C79" s="818">
        <f t="shared" ref="C79:N79" si="21">SUM(C76:C78)</f>
        <v>0</v>
      </c>
      <c r="D79" s="818">
        <f t="shared" si="21"/>
        <v>4861.2610884440955</v>
      </c>
      <c r="E79" s="818">
        <f t="shared" si="21"/>
        <v>1282.1576120771301</v>
      </c>
      <c r="F79" s="818">
        <f t="shared" si="21"/>
        <v>0</v>
      </c>
      <c r="G79" s="818">
        <f t="shared" si="21"/>
        <v>0</v>
      </c>
      <c r="H79" s="818">
        <f t="shared" si="21"/>
        <v>1282.1576120771301</v>
      </c>
      <c r="I79" s="818">
        <f t="shared" si="21"/>
        <v>0</v>
      </c>
      <c r="J79" s="818">
        <f t="shared" si="21"/>
        <v>0</v>
      </c>
      <c r="K79" s="818">
        <f t="shared" si="21"/>
        <v>1282.1576120771301</v>
      </c>
      <c r="L79" s="818">
        <f t="shared" si="21"/>
        <v>0</v>
      </c>
      <c r="M79" s="818">
        <f t="shared" si="21"/>
        <v>0</v>
      </c>
      <c r="N79" s="819">
        <f t="shared" si="21"/>
        <v>1282.1576120771301</v>
      </c>
      <c r="O79" s="843">
        <f>SUM(C81:N81)</f>
        <v>60000</v>
      </c>
      <c r="P79" s="820"/>
    </row>
    <row r="80" spans="1:16" ht="15.5" x14ac:dyDescent="0.35">
      <c r="A80" s="4"/>
      <c r="N80" s="5"/>
      <c r="O80" s="843">
        <f>SUM(E76:N76)</f>
        <v>4861.2610884440955</v>
      </c>
      <c r="P80" s="820"/>
    </row>
    <row r="81" spans="1:16" ht="15.5" x14ac:dyDescent="0.35">
      <c r="A81" s="810" t="s">
        <v>417</v>
      </c>
      <c r="B81" s="815">
        <f>LP_J1!B81</f>
        <v>5000</v>
      </c>
      <c r="C81" s="804">
        <f t="shared" ref="C81:N81" si="22">$B81</f>
        <v>5000</v>
      </c>
      <c r="D81" s="804">
        <f t="shared" si="22"/>
        <v>5000</v>
      </c>
      <c r="E81" s="804">
        <f t="shared" si="22"/>
        <v>5000</v>
      </c>
      <c r="F81" s="804">
        <f t="shared" si="22"/>
        <v>5000</v>
      </c>
      <c r="G81" s="804">
        <f t="shared" si="22"/>
        <v>5000</v>
      </c>
      <c r="H81" s="804">
        <f t="shared" si="22"/>
        <v>5000</v>
      </c>
      <c r="I81" s="804">
        <f t="shared" si="22"/>
        <v>5000</v>
      </c>
      <c r="J81" s="804">
        <f t="shared" si="22"/>
        <v>5000</v>
      </c>
      <c r="K81" s="804">
        <f t="shared" si="22"/>
        <v>5000</v>
      </c>
      <c r="L81" s="804">
        <f t="shared" si="22"/>
        <v>5000</v>
      </c>
      <c r="M81" s="804">
        <f t="shared" si="22"/>
        <v>5000</v>
      </c>
      <c r="N81" s="806">
        <f t="shared" si="22"/>
        <v>5000</v>
      </c>
      <c r="O81" s="843">
        <f>SUM(C81:N81)</f>
        <v>60000</v>
      </c>
      <c r="P81" s="820"/>
    </row>
    <row r="82" spans="1:16" ht="15.5" x14ac:dyDescent="0.35">
      <c r="A82" s="92"/>
      <c r="B82" s="413"/>
      <c r="C82" s="119"/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387"/>
      <c r="O82" s="843"/>
      <c r="P82" s="820"/>
    </row>
    <row r="83" spans="1:16" ht="13" x14ac:dyDescent="0.3">
      <c r="A83" s="821" t="s">
        <v>418</v>
      </c>
      <c r="B83" s="822"/>
      <c r="C83" s="805">
        <f t="shared" ref="C83:N83" si="23">C63+C72+C79+C81</f>
        <v>5000</v>
      </c>
      <c r="D83" s="805">
        <f t="shared" si="23"/>
        <v>9861.2610884440946</v>
      </c>
      <c r="E83" s="805">
        <f t="shared" si="23"/>
        <v>6282.1576120771297</v>
      </c>
      <c r="F83" s="805">
        <f t="shared" si="23"/>
        <v>5000</v>
      </c>
      <c r="G83" s="805">
        <f t="shared" si="23"/>
        <v>5000</v>
      </c>
      <c r="H83" s="805">
        <f t="shared" si="23"/>
        <v>6282.1576120771297</v>
      </c>
      <c r="I83" s="805">
        <f t="shared" si="23"/>
        <v>5000</v>
      </c>
      <c r="J83" s="805">
        <f t="shared" si="23"/>
        <v>5000</v>
      </c>
      <c r="K83" s="805">
        <f t="shared" si="23"/>
        <v>6282.1576120771297</v>
      </c>
      <c r="L83" s="805">
        <f t="shared" si="23"/>
        <v>5000</v>
      </c>
      <c r="M83" s="805">
        <f t="shared" si="23"/>
        <v>5000</v>
      </c>
      <c r="N83" s="847">
        <f t="shared" si="23"/>
        <v>6282.1576120771297</v>
      </c>
      <c r="O83" s="840">
        <f>SUM(O79:O81)</f>
        <v>124861.26108844409</v>
      </c>
      <c r="P83" s="163"/>
    </row>
    <row r="84" spans="1:16" ht="15.5" x14ac:dyDescent="0.35">
      <c r="A84" s="4"/>
      <c r="N84" s="5"/>
      <c r="O84" s="848"/>
      <c r="P84" s="820"/>
    </row>
    <row r="85" spans="1:16" ht="13" x14ac:dyDescent="0.3">
      <c r="A85" s="823" t="s">
        <v>419</v>
      </c>
      <c r="B85" s="824"/>
      <c r="C85" s="752">
        <f t="shared" ref="C85:N85" si="24">C56-C83</f>
        <v>-24185.739608765954</v>
      </c>
      <c r="D85" s="752">
        <f t="shared" si="24"/>
        <v>-7727.9181917772239</v>
      </c>
      <c r="E85" s="752">
        <f t="shared" si="24"/>
        <v>4484.4129484560599</v>
      </c>
      <c r="F85" s="752">
        <f t="shared" si="24"/>
        <v>5122.9887934405051</v>
      </c>
      <c r="G85" s="752">
        <f t="shared" si="24"/>
        <v>-759.18374515092728</v>
      </c>
      <c r="H85" s="752">
        <f t="shared" si="24"/>
        <v>-2690.3417563181633</v>
      </c>
      <c r="I85" s="752">
        <f t="shared" si="24"/>
        <v>3914.7298348749391</v>
      </c>
      <c r="J85" s="752">
        <f t="shared" si="24"/>
        <v>-2946.9046369827092</v>
      </c>
      <c r="K85" s="752">
        <f t="shared" si="24"/>
        <v>-1743.6595003310667</v>
      </c>
      <c r="L85" s="752">
        <f t="shared" si="24"/>
        <v>2820.85556022948</v>
      </c>
      <c r="M85" s="752">
        <f t="shared" si="24"/>
        <v>-1394.0324731771889</v>
      </c>
      <c r="N85" s="753">
        <f t="shared" si="24"/>
        <v>9089.9578680847881</v>
      </c>
      <c r="O85" s="840"/>
    </row>
    <row r="86" spans="1:16" ht="13" x14ac:dyDescent="0.3">
      <c r="A86" s="239"/>
      <c r="B86" s="15"/>
      <c r="C86" s="335"/>
      <c r="D86" s="335"/>
      <c r="E86" s="335"/>
      <c r="F86" s="335"/>
      <c r="G86" s="335"/>
      <c r="H86" s="335"/>
      <c r="I86" s="335"/>
      <c r="J86" s="335"/>
      <c r="K86" s="335"/>
      <c r="L86" s="335"/>
      <c r="M86" s="335"/>
      <c r="N86" s="387"/>
      <c r="O86" s="840"/>
    </row>
    <row r="87" spans="1:16" ht="13" x14ac:dyDescent="0.3">
      <c r="A87" s="92" t="s">
        <v>420</v>
      </c>
      <c r="B87" s="825">
        <f>LP_J1!B87</f>
        <v>0.12</v>
      </c>
      <c r="C87" s="367">
        <f t="shared" ref="C87:N87" si="25">IF((C4+((C4+C85)/2)*$B87/12)&gt;0,0,(((C4+(C4+C85))/2)*$B87/12))</f>
        <v>0</v>
      </c>
      <c r="D87" s="367">
        <f t="shared" si="25"/>
        <v>0</v>
      </c>
      <c r="E87" s="367">
        <f t="shared" si="25"/>
        <v>0</v>
      </c>
      <c r="F87" s="367">
        <f t="shared" si="25"/>
        <v>0</v>
      </c>
      <c r="G87" s="367">
        <f t="shared" si="25"/>
        <v>0</v>
      </c>
      <c r="H87" s="367">
        <f t="shared" si="25"/>
        <v>0</v>
      </c>
      <c r="I87" s="367">
        <f t="shared" si="25"/>
        <v>0</v>
      </c>
      <c r="J87" s="367">
        <f t="shared" si="25"/>
        <v>0</v>
      </c>
      <c r="K87" s="367">
        <f t="shared" si="25"/>
        <v>0</v>
      </c>
      <c r="L87" s="367">
        <f t="shared" si="25"/>
        <v>0</v>
      </c>
      <c r="M87" s="367">
        <f t="shared" si="25"/>
        <v>0</v>
      </c>
      <c r="N87" s="367">
        <f t="shared" si="25"/>
        <v>0</v>
      </c>
      <c r="O87" s="840">
        <f>SUM(C87:N87)</f>
        <v>0</v>
      </c>
    </row>
    <row r="88" spans="1:16" x14ac:dyDescent="0.25">
      <c r="A88" s="92" t="s">
        <v>421</v>
      </c>
      <c r="B88" s="825">
        <v>0.19</v>
      </c>
      <c r="C88" s="367">
        <f t="shared" ref="C88:N88" si="26">C87*$B88</f>
        <v>0</v>
      </c>
      <c r="D88" s="367">
        <f t="shared" si="26"/>
        <v>0</v>
      </c>
      <c r="E88" s="367">
        <f t="shared" si="26"/>
        <v>0</v>
      </c>
      <c r="F88" s="367">
        <f t="shared" si="26"/>
        <v>0</v>
      </c>
      <c r="G88" s="367">
        <f t="shared" si="26"/>
        <v>0</v>
      </c>
      <c r="H88" s="367">
        <f t="shared" si="26"/>
        <v>0</v>
      </c>
      <c r="I88" s="367">
        <f t="shared" si="26"/>
        <v>0</v>
      </c>
      <c r="J88" s="367">
        <f t="shared" si="26"/>
        <v>0</v>
      </c>
      <c r="K88" s="367">
        <f t="shared" si="26"/>
        <v>0</v>
      </c>
      <c r="L88" s="367">
        <f t="shared" si="26"/>
        <v>0</v>
      </c>
      <c r="M88" s="367">
        <f t="shared" si="26"/>
        <v>0</v>
      </c>
      <c r="N88" s="826">
        <f t="shared" si="26"/>
        <v>0</v>
      </c>
      <c r="O88" s="843"/>
    </row>
    <row r="89" spans="1:16" ht="13" x14ac:dyDescent="0.3">
      <c r="A89" s="239"/>
      <c r="B89" s="15"/>
      <c r="N89" s="5"/>
      <c r="O89" s="843"/>
    </row>
    <row r="90" spans="1:16" ht="14" x14ac:dyDescent="0.3">
      <c r="A90" s="827" t="s">
        <v>422</v>
      </c>
      <c r="B90" s="828"/>
      <c r="C90" s="782">
        <f t="shared" ref="C90:N90" si="27">C85+C87+C88</f>
        <v>-24185.739608765954</v>
      </c>
      <c r="D90" s="782">
        <f t="shared" si="27"/>
        <v>-7727.9181917772239</v>
      </c>
      <c r="E90" s="782">
        <f t="shared" si="27"/>
        <v>4484.4129484560599</v>
      </c>
      <c r="F90" s="782">
        <f t="shared" si="27"/>
        <v>5122.9887934405051</v>
      </c>
      <c r="G90" s="782">
        <f t="shared" si="27"/>
        <v>-759.18374515092728</v>
      </c>
      <c r="H90" s="782">
        <f t="shared" si="27"/>
        <v>-2690.3417563181633</v>
      </c>
      <c r="I90" s="782">
        <f t="shared" si="27"/>
        <v>3914.7298348749391</v>
      </c>
      <c r="J90" s="782">
        <f t="shared" si="27"/>
        <v>-2946.9046369827092</v>
      </c>
      <c r="K90" s="782">
        <f t="shared" si="27"/>
        <v>-1743.6595003310667</v>
      </c>
      <c r="L90" s="782">
        <f t="shared" si="27"/>
        <v>2820.85556022948</v>
      </c>
      <c r="M90" s="782">
        <f t="shared" si="27"/>
        <v>-1394.0324731771889</v>
      </c>
      <c r="N90" s="783">
        <f t="shared" si="27"/>
        <v>9089.9578680847881</v>
      </c>
      <c r="O90" s="849"/>
    </row>
    <row r="91" spans="1:16" ht="14" x14ac:dyDescent="0.3">
      <c r="A91" s="15"/>
      <c r="B91" s="15"/>
      <c r="C91" s="335"/>
      <c r="D91" s="335"/>
      <c r="E91" s="335"/>
      <c r="F91" s="335"/>
      <c r="G91" s="335"/>
      <c r="H91" s="335"/>
      <c r="I91" s="335"/>
      <c r="J91" s="335"/>
      <c r="K91" s="335"/>
      <c r="L91" s="335"/>
      <c r="M91" s="335"/>
      <c r="N91" s="335"/>
      <c r="O91" s="57"/>
    </row>
    <row r="92" spans="1:16" ht="15.5" x14ac:dyDescent="0.35">
      <c r="A92" s="830"/>
      <c r="B92" s="830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</row>
    <row r="93" spans="1:16" x14ac:dyDescent="0.25">
      <c r="A93" s="98" t="s">
        <v>423</v>
      </c>
      <c r="C93" s="119">
        <f t="shared" ref="C93:N93" si="28">C60-C87</f>
        <v>0</v>
      </c>
      <c r="D93" s="119">
        <f t="shared" si="28"/>
        <v>0</v>
      </c>
      <c r="E93" s="119">
        <f t="shared" si="28"/>
        <v>0</v>
      </c>
      <c r="F93" s="119">
        <f t="shared" si="28"/>
        <v>0</v>
      </c>
      <c r="G93" s="119">
        <f t="shared" si="28"/>
        <v>0</v>
      </c>
      <c r="H93" s="119">
        <f t="shared" si="28"/>
        <v>0</v>
      </c>
      <c r="I93" s="119">
        <f t="shared" si="28"/>
        <v>0</v>
      </c>
      <c r="J93" s="119">
        <f t="shared" si="28"/>
        <v>0</v>
      </c>
      <c r="K93" s="119">
        <f t="shared" si="28"/>
        <v>0</v>
      </c>
      <c r="L93" s="119">
        <f t="shared" si="28"/>
        <v>0</v>
      </c>
      <c r="M93" s="119">
        <f t="shared" si="28"/>
        <v>0</v>
      </c>
      <c r="N93" s="119">
        <f t="shared" si="28"/>
        <v>0</v>
      </c>
      <c r="O93" s="119">
        <f>SUM(C93:N93)</f>
        <v>0</v>
      </c>
    </row>
    <row r="95" spans="1:16" ht="13" x14ac:dyDescent="0.3">
      <c r="A95" s="15" t="s">
        <v>424</v>
      </c>
    </row>
    <row r="96" spans="1:16" x14ac:dyDescent="0.25">
      <c r="A96" t="s">
        <v>435</v>
      </c>
    </row>
    <row r="97" spans="3:3" x14ac:dyDescent="0.25">
      <c r="C97" s="163"/>
    </row>
    <row r="98" spans="3:3" x14ac:dyDescent="0.25">
      <c r="C98" s="163"/>
    </row>
  </sheetData>
  <mergeCells count="1">
    <mergeCell ref="A47:B47"/>
  </mergeCells>
  <conditionalFormatting sqref="C85:N85">
    <cfRule type="cellIs" dxfId="2" priority="3" operator="lessThan">
      <formula>0</formula>
    </cfRule>
  </conditionalFormatting>
  <conditionalFormatting sqref="C90:N91">
    <cfRule type="cellIs" dxfId="1" priority="2" operator="lessThan">
      <formula>0</formula>
    </cfRule>
  </conditionalFormatting>
  <pageMargins left="0.43333333333333302" right="7.8472222222222193E-2" top="0.52986111111111101" bottom="0.27569444444444402" header="0.511811023622047" footer="0.511811023622047"/>
  <pageSetup paperSize="9" scale="67" orientation="landscape" horizontalDpi="300" verticalDpi="300" r:id="rId1"/>
  <rowBreaks count="1" manualBreakCount="1">
    <brk id="57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D99694"/>
  </sheetPr>
  <dimension ref="A1:T112"/>
  <sheetViews>
    <sheetView showGridLines="0" topLeftCell="A50" zoomScaleNormal="100" zoomScaleSheetLayoutView="100" workbookViewId="0">
      <selection activeCell="L69" sqref="L69:N69"/>
    </sheetView>
  </sheetViews>
  <sheetFormatPr baseColWidth="10" defaultColWidth="10.453125" defaultRowHeight="12.5" x14ac:dyDescent="0.25"/>
  <cols>
    <col min="1" max="1" width="41.81640625" customWidth="1"/>
    <col min="2" max="2" width="8.81640625" customWidth="1"/>
    <col min="3" max="4" width="11.453125" customWidth="1"/>
    <col min="5" max="5" width="13.81640625" customWidth="1"/>
    <col min="6" max="6" width="12.7265625" customWidth="1"/>
    <col min="7" max="8" width="11.453125" customWidth="1"/>
    <col min="14" max="14" width="11.54296875" customWidth="1"/>
    <col min="15" max="15" width="11.7265625" customWidth="1"/>
    <col min="17" max="17" width="11.81640625" customWidth="1"/>
    <col min="18" max="18" width="12.81640625" customWidth="1"/>
  </cols>
  <sheetData>
    <row r="1" spans="1:20" ht="21.75" customHeight="1" x14ac:dyDescent="0.4">
      <c r="A1" s="722" t="s">
        <v>363</v>
      </c>
      <c r="B1" s="723">
        <f>Start!C17</f>
        <v>2028</v>
      </c>
      <c r="C1" s="724"/>
      <c r="D1" s="725" t="str">
        <f>Start!C10</f>
        <v>Bäckerei Muster UG</v>
      </c>
      <c r="E1" s="726"/>
      <c r="F1" s="2"/>
      <c r="G1" s="2"/>
      <c r="H1" s="570"/>
      <c r="I1" s="727"/>
      <c r="J1" s="2"/>
      <c r="K1" s="2"/>
      <c r="L1" s="2"/>
      <c r="M1" s="2"/>
      <c r="N1" s="3"/>
      <c r="O1" s="850"/>
      <c r="T1" s="851"/>
    </row>
    <row r="2" spans="1:20" ht="18" customHeight="1" x14ac:dyDescent="0.5">
      <c r="A2" s="729" t="str">
        <f>Start!C7</f>
        <v>Neuplanung</v>
      </c>
      <c r="B2" s="730"/>
      <c r="C2" s="405"/>
      <c r="H2" s="163"/>
      <c r="N2" s="5"/>
      <c r="O2" s="728"/>
      <c r="T2" s="69"/>
    </row>
    <row r="3" spans="1:20" ht="13" x14ac:dyDescent="0.3">
      <c r="A3" s="4"/>
      <c r="B3" s="731"/>
      <c r="C3" s="732" t="s">
        <v>68</v>
      </c>
      <c r="D3" s="733" t="s">
        <v>69</v>
      </c>
      <c r="E3" s="733" t="s">
        <v>70</v>
      </c>
      <c r="F3" s="733" t="s">
        <v>71</v>
      </c>
      <c r="G3" s="733" t="s">
        <v>72</v>
      </c>
      <c r="H3" s="732" t="s">
        <v>73</v>
      </c>
      <c r="I3" s="733" t="s">
        <v>74</v>
      </c>
      <c r="J3" s="733" t="s">
        <v>75</v>
      </c>
      <c r="K3" s="733" t="s">
        <v>76</v>
      </c>
      <c r="L3" s="733" t="s">
        <v>77</v>
      </c>
      <c r="M3" s="733" t="s">
        <v>78</v>
      </c>
      <c r="N3" s="732" t="s">
        <v>79</v>
      </c>
      <c r="O3" s="852" t="s">
        <v>436</v>
      </c>
      <c r="Q3" s="117"/>
      <c r="T3" s="69"/>
    </row>
    <row r="4" spans="1:20" ht="13" x14ac:dyDescent="0.3">
      <c r="A4" s="853" t="s">
        <v>427</v>
      </c>
      <c r="B4" s="854"/>
      <c r="C4" s="855">
        <f>LP_J2!O4</f>
        <v>60021.501964776369</v>
      </c>
      <c r="D4" s="856">
        <f t="shared" ref="D4" si="0">C4+C87</f>
        <v>34963.659260195127</v>
      </c>
      <c r="E4" s="856">
        <f t="shared" ref="E4" si="1">D4+D87</f>
        <v>23820.876492549087</v>
      </c>
      <c r="F4" s="856">
        <f t="shared" ref="F4" si="2">E4+E87</f>
        <v>26304.268098634631</v>
      </c>
      <c r="G4" s="856">
        <f t="shared" ref="G4:O4" si="3">F4+F87</f>
        <v>29773.15338969012</v>
      </c>
      <c r="H4" s="856">
        <f t="shared" si="3"/>
        <v>27092.939863490723</v>
      </c>
      <c r="I4" s="856">
        <f t="shared" si="3"/>
        <v>21976.070166606358</v>
      </c>
      <c r="J4" s="856">
        <f t="shared" si="3"/>
        <v>24282.974290539918</v>
      </c>
      <c r="K4" s="856">
        <f t="shared" si="3"/>
        <v>19350.411657381253</v>
      </c>
      <c r="L4" s="856">
        <f t="shared" si="3"/>
        <v>15154.900783506428</v>
      </c>
      <c r="M4" s="856">
        <f t="shared" si="3"/>
        <v>16121.91222921714</v>
      </c>
      <c r="N4" s="857">
        <f t="shared" si="3"/>
        <v>12800.130172438667</v>
      </c>
      <c r="O4" s="739">
        <f t="shared" si="3"/>
        <v>19598.272235253819</v>
      </c>
      <c r="S4" s="163"/>
      <c r="T4" s="69"/>
    </row>
    <row r="5" spans="1:20" ht="13" x14ac:dyDescent="0.3">
      <c r="A5" s="858" t="s">
        <v>365</v>
      </c>
      <c r="B5" s="239"/>
      <c r="C5" s="740">
        <f>LP_J2!O5</f>
        <v>50000</v>
      </c>
      <c r="D5" s="740">
        <f t="shared" ref="D5:O5" si="4">C5</f>
        <v>50000</v>
      </c>
      <c r="E5" s="740">
        <f t="shared" si="4"/>
        <v>50000</v>
      </c>
      <c r="F5" s="740">
        <f t="shared" si="4"/>
        <v>50000</v>
      </c>
      <c r="G5" s="740">
        <f t="shared" si="4"/>
        <v>50000</v>
      </c>
      <c r="H5" s="740">
        <f t="shared" si="4"/>
        <v>50000</v>
      </c>
      <c r="I5" s="740">
        <f t="shared" si="4"/>
        <v>50000</v>
      </c>
      <c r="J5" s="740">
        <f t="shared" si="4"/>
        <v>50000</v>
      </c>
      <c r="K5" s="740">
        <f t="shared" si="4"/>
        <v>50000</v>
      </c>
      <c r="L5" s="740">
        <f t="shared" si="4"/>
        <v>50000</v>
      </c>
      <c r="M5" s="740">
        <f t="shared" si="4"/>
        <v>50000</v>
      </c>
      <c r="N5" s="834">
        <f t="shared" si="4"/>
        <v>50000</v>
      </c>
      <c r="O5" s="835">
        <f t="shared" si="4"/>
        <v>50000</v>
      </c>
      <c r="R5" s="54"/>
    </row>
    <row r="6" spans="1:20" ht="13" x14ac:dyDescent="0.3">
      <c r="A6" s="858" t="s">
        <v>366</v>
      </c>
      <c r="B6" s="239"/>
      <c r="C6" s="741">
        <f t="shared" ref="C6:N6" si="5">C5+C4</f>
        <v>110021.50196477637</v>
      </c>
      <c r="D6" s="741">
        <f t="shared" si="5"/>
        <v>84963.659260195127</v>
      </c>
      <c r="E6" s="741">
        <f t="shared" si="5"/>
        <v>73820.876492549083</v>
      </c>
      <c r="F6" s="741">
        <f t="shared" si="5"/>
        <v>76304.268098634639</v>
      </c>
      <c r="G6" s="741">
        <f t="shared" si="5"/>
        <v>79773.153389690124</v>
      </c>
      <c r="H6" s="741">
        <f t="shared" si="5"/>
        <v>77092.939863490727</v>
      </c>
      <c r="I6" s="741">
        <f t="shared" si="5"/>
        <v>71976.070166606354</v>
      </c>
      <c r="J6" s="741">
        <f t="shared" si="5"/>
        <v>74282.974290539918</v>
      </c>
      <c r="K6" s="741">
        <f t="shared" si="5"/>
        <v>69350.41165738125</v>
      </c>
      <c r="L6" s="741">
        <f t="shared" si="5"/>
        <v>65154.900783506426</v>
      </c>
      <c r="M6" s="741">
        <f t="shared" si="5"/>
        <v>66121.912229217138</v>
      </c>
      <c r="N6" s="742">
        <f t="shared" si="5"/>
        <v>62800.130172438665</v>
      </c>
      <c r="O6" s="743">
        <f>O4+O5</f>
        <v>69598.272235253826</v>
      </c>
    </row>
    <row r="7" spans="1:20" x14ac:dyDescent="0.25">
      <c r="A7" s="848"/>
      <c r="B7" s="4"/>
      <c r="N7" s="5"/>
      <c r="O7" s="352"/>
    </row>
    <row r="8" spans="1:20" x14ac:dyDescent="0.25">
      <c r="A8" s="859" t="str">
        <f>LP_J1!A8</f>
        <v>Netto-Einnahmen Umsatz 7 %</v>
      </c>
      <c r="B8" s="744">
        <f>Paramtr!C11</f>
        <v>0.99814400346740839</v>
      </c>
      <c r="C8" s="119">
        <f>GuV_J3!C$5*$B8</f>
        <v>41307.915549847581</v>
      </c>
      <c r="D8" s="119">
        <f>GuV_J3!D5*$B8</f>
        <v>62226.393975456434</v>
      </c>
      <c r="E8" s="119">
        <f>GuV_J3!E5*$B8</f>
        <v>74168.94997703917</v>
      </c>
      <c r="F8" s="119">
        <f>GuV_J3!F5*$B8</f>
        <v>75700.918849756534</v>
      </c>
      <c r="G8" s="119">
        <f>GuV_J3!G5*$B8</f>
        <v>72716.608177182614</v>
      </c>
      <c r="H8" s="119">
        <f>GuV_J3!H5*$B8</f>
        <v>69409.098558572048</v>
      </c>
      <c r="I8" s="119">
        <f>GuV_J3!I5*$B8</f>
        <v>74602.742162671115</v>
      </c>
      <c r="J8" s="119">
        <f>GuV_J3!J5*$B8</f>
        <v>71359.29260735854</v>
      </c>
      <c r="K8" s="119">
        <f>GuV_J3!K5*$B8</f>
        <v>72983.783665449751</v>
      </c>
      <c r="L8" s="119">
        <f>GuV_J3!L5*$B8</f>
        <v>79109.316913954433</v>
      </c>
      <c r="M8" s="119">
        <f>GuV_J3!M5*$B8</f>
        <v>69953.390220215064</v>
      </c>
      <c r="N8" s="387">
        <f>GuV_J3!N5*$B8</f>
        <v>91812.340841688943</v>
      </c>
      <c r="O8" s="352">
        <f>SUM(C8:N8)</f>
        <v>855350.75149919221</v>
      </c>
      <c r="Q8" s="54"/>
    </row>
    <row r="9" spans="1:20" x14ac:dyDescent="0.25">
      <c r="A9" s="859" t="str">
        <f>LP_J1!A9</f>
        <v>so. betr. Erlöse 7 %</v>
      </c>
      <c r="B9" s="746"/>
      <c r="C9" s="119">
        <f>'so Erl'!F63</f>
        <v>0</v>
      </c>
      <c r="D9" s="119">
        <f>'so Erl'!G63</f>
        <v>0</v>
      </c>
      <c r="E9" s="119">
        <f>'so Erl'!H63</f>
        <v>0</v>
      </c>
      <c r="F9" s="119">
        <f>'so Erl'!I63</f>
        <v>0</v>
      </c>
      <c r="G9" s="119">
        <f>'so Erl'!J63</f>
        <v>0</v>
      </c>
      <c r="H9" s="119">
        <f>'so Erl'!K63</f>
        <v>0</v>
      </c>
      <c r="I9" s="119">
        <f>'so Erl'!L63</f>
        <v>0</v>
      </c>
      <c r="J9" s="119">
        <f>'so Erl'!M63</f>
        <v>0</v>
      </c>
      <c r="K9" s="119">
        <f>'so Erl'!N63</f>
        <v>0</v>
      </c>
      <c r="L9" s="119">
        <f>'so Erl'!O63</f>
        <v>0</v>
      </c>
      <c r="M9" s="119">
        <f>'so Erl'!P63</f>
        <v>0</v>
      </c>
      <c r="N9" s="387">
        <f>'so Erl'!Q63</f>
        <v>0</v>
      </c>
      <c r="O9" s="352"/>
    </row>
    <row r="10" spans="1:20" x14ac:dyDescent="0.25">
      <c r="A10" s="801" t="str">
        <f>LP_J1!A10</f>
        <v>Umsatzsteuer 7 %</v>
      </c>
      <c r="B10" s="748">
        <v>7.0000000000000007E-2</v>
      </c>
      <c r="C10" s="749">
        <f t="shared" ref="C10:N10" si="6">(C8+C9)*$B10</f>
        <v>2891.5540884893308</v>
      </c>
      <c r="D10" s="749">
        <f t="shared" si="6"/>
        <v>4355.8475782819505</v>
      </c>
      <c r="E10" s="749">
        <f t="shared" si="6"/>
        <v>5191.826498392742</v>
      </c>
      <c r="F10" s="749">
        <f t="shared" si="6"/>
        <v>5299.0643194829581</v>
      </c>
      <c r="G10" s="749">
        <f t="shared" si="6"/>
        <v>5090.1625724027836</v>
      </c>
      <c r="H10" s="749">
        <f t="shared" si="6"/>
        <v>4858.6368991000436</v>
      </c>
      <c r="I10" s="749">
        <f t="shared" si="6"/>
        <v>5222.1919513869789</v>
      </c>
      <c r="J10" s="749">
        <f t="shared" si="6"/>
        <v>4995.1504825150987</v>
      </c>
      <c r="K10" s="749">
        <f t="shared" si="6"/>
        <v>5108.8648565814829</v>
      </c>
      <c r="L10" s="749">
        <f t="shared" si="6"/>
        <v>5537.6521839768111</v>
      </c>
      <c r="M10" s="749">
        <f t="shared" si="6"/>
        <v>4896.7373154150546</v>
      </c>
      <c r="N10" s="750">
        <f t="shared" si="6"/>
        <v>6426.8638589182265</v>
      </c>
      <c r="O10" s="352"/>
    </row>
    <row r="11" spans="1:20" x14ac:dyDescent="0.25">
      <c r="A11" s="859" t="str">
        <f>LP_J1!A11</f>
        <v>Netto-Einnahmen Umsatz 19 %</v>
      </c>
      <c r="B11" s="744">
        <f>Paramtr!C12</f>
        <v>1.8559965325915177E-3</v>
      </c>
      <c r="C11" s="119">
        <f>GuV_J3!C$5*$B11</f>
        <v>76.809906950068367</v>
      </c>
      <c r="D11" s="119">
        <f>GuV_J3!D$5*$B11</f>
        <v>115.70672273030584</v>
      </c>
      <c r="E11" s="119">
        <f>GuV_J3!E$5*$B11</f>
        <v>137.91328055384471</v>
      </c>
      <c r="F11" s="119">
        <f>GuV_J3!F$5*$B11</f>
        <v>140.7618964909482</v>
      </c>
      <c r="G11" s="119">
        <f>GuV_J3!G$5*$B11</f>
        <v>135.21272699112473</v>
      </c>
      <c r="H11" s="119">
        <f>GuV_J3!H$5*$B11</f>
        <v>129.06258596705479</v>
      </c>
      <c r="I11" s="119">
        <f>GuV_J3!I$5*$B11</f>
        <v>138.71989441877935</v>
      </c>
      <c r="J11" s="119">
        <f>GuV_J3!J$5*$B11</f>
        <v>132.68886972957256</v>
      </c>
      <c r="K11" s="119">
        <f>GuV_J3!K$5*$B11</f>
        <v>135.70952582786035</v>
      </c>
      <c r="L11" s="119">
        <f>GuV_J3!L$5*$B11</f>
        <v>147.09963429918773</v>
      </c>
      <c r="M11" s="119">
        <f>GuV_J3!M$5*$B11</f>
        <v>130.07466782420025</v>
      </c>
      <c r="N11" s="119">
        <f>GuV_J3!N$5*$B11</f>
        <v>170.72024242927722</v>
      </c>
      <c r="O11" s="352">
        <f>SUM(C11:N11)</f>
        <v>1590.4799542122241</v>
      </c>
      <c r="Q11" s="54"/>
    </row>
    <row r="12" spans="1:20" x14ac:dyDescent="0.25">
      <c r="A12" s="859" t="str">
        <f>LP_J1!A12</f>
        <v>so. betr. Erlöse 19 %</v>
      </c>
      <c r="B12" s="746"/>
      <c r="C12" s="119">
        <f>'so Erl'!F57</f>
        <v>485</v>
      </c>
      <c r="D12" s="119">
        <f>'so Erl'!G57</f>
        <v>485</v>
      </c>
      <c r="E12" s="119">
        <f>'so Erl'!H57</f>
        <v>485</v>
      </c>
      <c r="F12" s="119">
        <f>'so Erl'!I57</f>
        <v>485</v>
      </c>
      <c r="G12" s="119">
        <f>'so Erl'!J57</f>
        <v>485</v>
      </c>
      <c r="H12" s="119">
        <f>'so Erl'!K57</f>
        <v>485</v>
      </c>
      <c r="I12" s="119">
        <f>'so Erl'!L57</f>
        <v>485</v>
      </c>
      <c r="J12" s="119">
        <f>'so Erl'!M57</f>
        <v>485</v>
      </c>
      <c r="K12" s="119">
        <f>'so Erl'!N57</f>
        <v>485</v>
      </c>
      <c r="L12" s="119">
        <f>'so Erl'!O57</f>
        <v>485</v>
      </c>
      <c r="M12" s="119">
        <f>'so Erl'!P57</f>
        <v>485</v>
      </c>
      <c r="N12" s="387">
        <f>'so Erl'!Q57</f>
        <v>485</v>
      </c>
      <c r="O12" s="352"/>
    </row>
    <row r="13" spans="1:20" x14ac:dyDescent="0.25">
      <c r="A13" s="859" t="str">
        <f>LP_J1!A13</f>
        <v>neutrale Erträge 19 %</v>
      </c>
      <c r="B13" s="746"/>
      <c r="C13" s="119">
        <f>GuV_J3!C34+GuV_J3!C35</f>
        <v>0</v>
      </c>
      <c r="D13" s="119">
        <f>GuV_J3!D34+GuV_J3!D35</f>
        <v>0</v>
      </c>
      <c r="E13" s="119">
        <f>GuV_J3!E34+GuV_J3!E35</f>
        <v>0</v>
      </c>
      <c r="F13" s="119">
        <f>GuV_J3!F34+GuV_J3!F35</f>
        <v>0</v>
      </c>
      <c r="G13" s="119">
        <f>GuV_J3!G34+GuV_J3!G35</f>
        <v>0</v>
      </c>
      <c r="H13" s="119">
        <f>GuV_J3!H34+GuV_J3!H35</f>
        <v>0</v>
      </c>
      <c r="I13" s="119">
        <f>GuV_J3!I34+GuV_J3!I35</f>
        <v>0</v>
      </c>
      <c r="J13" s="119">
        <f>GuV_J3!J34+GuV_J3!J35</f>
        <v>0</v>
      </c>
      <c r="K13" s="119">
        <f>GuV_J3!K34+GuV_J3!K35</f>
        <v>0</v>
      </c>
      <c r="L13" s="119">
        <f>GuV_J3!L34+GuV_J3!L35</f>
        <v>0</v>
      </c>
      <c r="M13" s="119">
        <f>GuV_J3!M34+GuV_J3!M35</f>
        <v>0</v>
      </c>
      <c r="N13" s="387">
        <f>GuV_J3!N34+GuV_J3!N35</f>
        <v>0</v>
      </c>
      <c r="O13" s="352"/>
    </row>
    <row r="14" spans="1:20" x14ac:dyDescent="0.25">
      <c r="A14" s="801" t="str">
        <f>LP_J1!A14</f>
        <v>Umsatzsteuer 19 %</v>
      </c>
      <c r="B14" s="748">
        <v>0.19</v>
      </c>
      <c r="C14" s="749">
        <f t="shared" ref="C14:N14" si="7">(C11+C12+C13)*$B14</f>
        <v>106.74388232051299</v>
      </c>
      <c r="D14" s="749">
        <f t="shared" si="7"/>
        <v>114.13427731875811</v>
      </c>
      <c r="E14" s="749">
        <f t="shared" si="7"/>
        <v>118.3535233052305</v>
      </c>
      <c r="F14" s="749">
        <f t="shared" si="7"/>
        <v>118.89476033328016</v>
      </c>
      <c r="G14" s="749">
        <f t="shared" si="7"/>
        <v>117.84041812831371</v>
      </c>
      <c r="H14" s="749">
        <f t="shared" si="7"/>
        <v>116.67189133374042</v>
      </c>
      <c r="I14" s="749">
        <f t="shared" si="7"/>
        <v>118.50677993956809</v>
      </c>
      <c r="J14" s="749">
        <f t="shared" si="7"/>
        <v>117.3608852486188</v>
      </c>
      <c r="K14" s="749">
        <f t="shared" si="7"/>
        <v>117.93480990729347</v>
      </c>
      <c r="L14" s="749">
        <f t="shared" si="7"/>
        <v>120.09893051684567</v>
      </c>
      <c r="M14" s="749">
        <f t="shared" si="7"/>
        <v>116.86418688659805</v>
      </c>
      <c r="N14" s="750">
        <f t="shared" si="7"/>
        <v>124.58684606156268</v>
      </c>
      <c r="O14" s="352"/>
    </row>
    <row r="15" spans="1:20" x14ac:dyDescent="0.25">
      <c r="A15" s="859" t="str">
        <f>LP_J1!A15</f>
        <v>so. betr. Erlöse ohne Umsatzsteuer</v>
      </c>
      <c r="B15" s="746"/>
      <c r="C15" s="119">
        <f>GuV_J3!C$5*$B15</f>
        <v>0</v>
      </c>
      <c r="D15" s="119">
        <f>GuV_J3!D$5*$B15</f>
        <v>0</v>
      </c>
      <c r="E15" s="119">
        <f>GuV_J3!E$5*$B15</f>
        <v>0</v>
      </c>
      <c r="F15" s="119">
        <f>GuV_J3!F$5*$B15</f>
        <v>0</v>
      </c>
      <c r="G15" s="119">
        <f>GuV_J3!G$5*$B15</f>
        <v>0</v>
      </c>
      <c r="H15" s="119">
        <f>GuV_J3!H$5*$B15</f>
        <v>0</v>
      </c>
      <c r="I15" s="119">
        <f>GuV_J3!I$5*$B15</f>
        <v>0</v>
      </c>
      <c r="J15" s="119">
        <f>GuV_J3!J$5*$B15</f>
        <v>0</v>
      </c>
      <c r="K15" s="119">
        <f>GuV_J3!K$5*$B15</f>
        <v>0</v>
      </c>
      <c r="L15" s="119">
        <f>GuV_J3!L$5*$B15</f>
        <v>0</v>
      </c>
      <c r="M15" s="119">
        <f>GuV_J3!M$5*$B15</f>
        <v>0</v>
      </c>
      <c r="N15" s="387">
        <f>GuV_J2!N$5*$B15</f>
        <v>0</v>
      </c>
      <c r="O15" s="352"/>
    </row>
    <row r="16" spans="1:20" ht="13" x14ac:dyDescent="0.3">
      <c r="A16" s="858" t="str">
        <f>LP_J1!A16</f>
        <v>Summe Einnahmen</v>
      </c>
      <c r="B16" s="746"/>
      <c r="C16" s="752">
        <f t="shared" ref="C16:N16" si="8">SUM(C8:C15)</f>
        <v>44868.023427607499</v>
      </c>
      <c r="D16" s="752">
        <f t="shared" si="8"/>
        <v>67297.082553787448</v>
      </c>
      <c r="E16" s="752">
        <f t="shared" si="8"/>
        <v>80102.043279290971</v>
      </c>
      <c r="F16" s="752">
        <f t="shared" si="8"/>
        <v>81744.639826063722</v>
      </c>
      <c r="G16" s="752">
        <f t="shared" si="8"/>
        <v>78544.823894704838</v>
      </c>
      <c r="H16" s="752">
        <f t="shared" si="8"/>
        <v>74998.469934972891</v>
      </c>
      <c r="I16" s="752">
        <f t="shared" si="8"/>
        <v>80567.16078841644</v>
      </c>
      <c r="J16" s="752">
        <f t="shared" si="8"/>
        <v>77089.492844851833</v>
      </c>
      <c r="K16" s="752">
        <f t="shared" si="8"/>
        <v>78831.292857766384</v>
      </c>
      <c r="L16" s="752">
        <f t="shared" si="8"/>
        <v>85399.167662747277</v>
      </c>
      <c r="M16" s="752">
        <f t="shared" si="8"/>
        <v>75582.066390340915</v>
      </c>
      <c r="N16" s="753">
        <f t="shared" si="8"/>
        <v>99019.511789098004</v>
      </c>
      <c r="O16" s="352">
        <f>SUM(C16:N16)</f>
        <v>924043.77524964826</v>
      </c>
    </row>
    <row r="17" spans="1:16" ht="13" x14ac:dyDescent="0.3">
      <c r="A17" s="859"/>
      <c r="B17" s="754"/>
      <c r="N17" s="5"/>
      <c r="O17" s="352"/>
    </row>
    <row r="18" spans="1:16" x14ac:dyDescent="0.25">
      <c r="A18" s="860" t="str">
        <f>LP_J1!A18</f>
        <v>Materialeinsatz netto</v>
      </c>
      <c r="B18" s="179"/>
      <c r="C18" s="119">
        <f>GuV_J3!C10</f>
        <v>7195.5608946339134</v>
      </c>
      <c r="D18" s="119">
        <f>GuV_J3!D10</f>
        <v>10839.41905912824</v>
      </c>
      <c r="E18" s="119">
        <f>GuV_J3!E10</f>
        <v>12919.731943550252</v>
      </c>
      <c r="F18" s="119">
        <f>GuV_J3!F10</f>
        <v>13186.590611328324</v>
      </c>
      <c r="G18" s="119">
        <f>GuV_J3!G10</f>
        <v>12666.743775989988</v>
      </c>
      <c r="H18" s="119">
        <f>GuV_J3!H10</f>
        <v>12090.597859317424</v>
      </c>
      <c r="I18" s="119">
        <f>GuV_J3!I10</f>
        <v>12995.29562295122</v>
      </c>
      <c r="J18" s="119">
        <f>GuV_J3!J10</f>
        <v>12430.308538193538</v>
      </c>
      <c r="K18" s="119">
        <f>GuV_J3!K10</f>
        <v>12713.28394800762</v>
      </c>
      <c r="L18" s="119">
        <f>GuV_J3!L10</f>
        <v>13780.310616262799</v>
      </c>
      <c r="M18" s="119">
        <f>GuV_J3!M10</f>
        <v>12185.409803799776</v>
      </c>
      <c r="N18" s="387">
        <f>GuV_J3!N10</f>
        <v>15993.091895620833</v>
      </c>
      <c r="O18" s="352">
        <f>SUM(C18:N18)</f>
        <v>148996.34456878391</v>
      </c>
    </row>
    <row r="19" spans="1:16" s="762" customFormat="1" ht="13" x14ac:dyDescent="0.3">
      <c r="A19" s="747" t="str">
        <f>LP_J1!A19</f>
        <v>Materialeinsatz Vorsteuer</v>
      </c>
      <c r="B19" s="748">
        <f>Paramtr!D28</f>
        <v>7.1587891155671948E-2</v>
      </c>
      <c r="C19" s="749">
        <f t="shared" ref="C19:N19" si="9">C18*$B19</f>
        <v>515.11503012906212</v>
      </c>
      <c r="D19" s="749">
        <f t="shared" si="9"/>
        <v>775.97115179558853</v>
      </c>
      <c r="E19" s="749">
        <f t="shared" si="9"/>
        <v>924.89636413533344</v>
      </c>
      <c r="F19" s="749">
        <f t="shared" si="9"/>
        <v>944.00021339817761</v>
      </c>
      <c r="G19" s="749">
        <f t="shared" si="9"/>
        <v>906.78547473235631</v>
      </c>
      <c r="H19" s="749">
        <f t="shared" si="9"/>
        <v>865.54040355981601</v>
      </c>
      <c r="I19" s="749">
        <f t="shared" si="9"/>
        <v>930.30580859161205</v>
      </c>
      <c r="J19" s="749">
        <f t="shared" si="9"/>
        <v>889.85957466361867</v>
      </c>
      <c r="K19" s="749">
        <f t="shared" si="9"/>
        <v>910.11718750112084</v>
      </c>
      <c r="L19" s="749">
        <f t="shared" si="9"/>
        <v>986.50337648837194</v>
      </c>
      <c r="M19" s="749">
        <f t="shared" si="9"/>
        <v>872.32779072167625</v>
      </c>
      <c r="N19" s="750">
        <f t="shared" si="9"/>
        <v>1144.9117218663635</v>
      </c>
      <c r="O19" s="836"/>
    </row>
    <row r="20" spans="1:16" s="762" customFormat="1" ht="13" x14ac:dyDescent="0.3">
      <c r="A20" s="755" t="str">
        <f>LP_J1!A20</f>
        <v>Kosten ohne Umsatzsteuer</v>
      </c>
      <c r="B20" s="756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2"/>
      <c r="O20" s="836"/>
    </row>
    <row r="21" spans="1:16" x14ac:dyDescent="0.25">
      <c r="A21" s="861" t="str">
        <f>LP_J1!A21</f>
        <v>Personalkosten</v>
      </c>
      <c r="B21" s="757"/>
      <c r="C21" s="119">
        <f>GuV_J3!C15</f>
        <v>45707.087349000009</v>
      </c>
      <c r="D21" s="119">
        <f>GuV_J3!D15</f>
        <v>42883.241089499999</v>
      </c>
      <c r="E21" s="119">
        <f>GuV_J3!E15</f>
        <v>44699.704213499994</v>
      </c>
      <c r="F21" s="119">
        <f>GuV_J3!F15</f>
        <v>45584.758800000003</v>
      </c>
      <c r="G21" s="119">
        <f>GuV_J3!G15</f>
        <v>49233.946040999996</v>
      </c>
      <c r="H21" s="119">
        <f>GuV_J3!H15</f>
        <v>47029.648113000003</v>
      </c>
      <c r="I21" s="119">
        <f>GuV_J3!I15</f>
        <v>46199.010500999997</v>
      </c>
      <c r="J21" s="119">
        <f>GuV_J3!J15</f>
        <v>50478.890363999999</v>
      </c>
      <c r="K21" s="119">
        <f>GuV_J3!K15</f>
        <v>49697.777934000005</v>
      </c>
      <c r="L21" s="119">
        <f>GuV_J3!L15</f>
        <v>51769.052842500001</v>
      </c>
      <c r="M21" s="119">
        <f>GuV_J3!M15</f>
        <v>46701.774315000002</v>
      </c>
      <c r="N21" s="387">
        <f>GuV_J3!N15</f>
        <v>55101.757977000001</v>
      </c>
      <c r="O21" s="352">
        <f>SUM(C21:N21)</f>
        <v>575086.64953949989</v>
      </c>
      <c r="P21" s="163"/>
    </row>
    <row r="22" spans="1:16" x14ac:dyDescent="0.25">
      <c r="A22" s="861" t="str">
        <f>LP_J1!A22</f>
        <v>betr. Steuern</v>
      </c>
      <c r="B22" s="757"/>
      <c r="C22" s="119">
        <f>GuV_J3!C17</f>
        <v>0</v>
      </c>
      <c r="D22" s="119">
        <f>GuV_J3!D17</f>
        <v>0</v>
      </c>
      <c r="E22" s="119">
        <f>GuV_J3!E17</f>
        <v>0</v>
      </c>
      <c r="F22" s="119">
        <f>GuV_J3!F17</f>
        <v>0</v>
      </c>
      <c r="G22" s="119">
        <f>GuV_J3!G17</f>
        <v>124</v>
      </c>
      <c r="H22" s="119">
        <f>GuV_J3!H17</f>
        <v>0</v>
      </c>
      <c r="I22" s="119">
        <f>GuV_J3!I17</f>
        <v>0</v>
      </c>
      <c r="J22" s="119">
        <f>GuV_J3!J17</f>
        <v>376</v>
      </c>
      <c r="K22" s="119">
        <f>GuV_J3!K17</f>
        <v>0</v>
      </c>
      <c r="L22" s="119">
        <f>GuV_J3!L17</f>
        <v>0</v>
      </c>
      <c r="M22" s="119">
        <f>GuV_J3!M17</f>
        <v>0</v>
      </c>
      <c r="N22" s="387">
        <f>GuV_J3!N17</f>
        <v>0</v>
      </c>
      <c r="O22" s="352"/>
      <c r="P22" s="163"/>
    </row>
    <row r="23" spans="1:16" ht="13" x14ac:dyDescent="0.3">
      <c r="A23" s="755" t="str">
        <f>LP_J1!A23</f>
        <v>Ust-pflichtige Kosten</v>
      </c>
      <c r="B23" s="756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2"/>
      <c r="O23" s="352"/>
    </row>
    <row r="24" spans="1:16" x14ac:dyDescent="0.25">
      <c r="A24" s="861" t="str">
        <f>LP_J1!A24</f>
        <v>Raumkosten</v>
      </c>
      <c r="B24" s="757"/>
      <c r="C24" s="119">
        <f>GuV_J3!C16</f>
        <v>6666.666666666667</v>
      </c>
      <c r="D24" s="119">
        <f>GuV_J3!D16</f>
        <v>6666.666666666667</v>
      </c>
      <c r="E24" s="119">
        <f>GuV_J3!E16</f>
        <v>6666.666666666667</v>
      </c>
      <c r="F24" s="119">
        <f>GuV_J3!F16</f>
        <v>6666.666666666667</v>
      </c>
      <c r="G24" s="119">
        <f>GuV_J3!G16</f>
        <v>6666.666666666667</v>
      </c>
      <c r="H24" s="119">
        <f>GuV_J3!H16</f>
        <v>6666.666666666667</v>
      </c>
      <c r="I24" s="119">
        <f>GuV_J3!I16</f>
        <v>6666.666666666667</v>
      </c>
      <c r="J24" s="119">
        <f>GuV_J3!J16</f>
        <v>6666.666666666667</v>
      </c>
      <c r="K24" s="119">
        <f>GuV_J3!K16</f>
        <v>6666.666666666667</v>
      </c>
      <c r="L24" s="119">
        <f>GuV_J3!L16</f>
        <v>6666.666666666667</v>
      </c>
      <c r="M24" s="119">
        <f>GuV_J3!M16</f>
        <v>6666.666666666667</v>
      </c>
      <c r="N24" s="387">
        <f>GuV_J3!N16</f>
        <v>6666.666666666667</v>
      </c>
      <c r="O24" s="352"/>
    </row>
    <row r="25" spans="1:16" x14ac:dyDescent="0.25">
      <c r="A25" s="861" t="str">
        <f>LP_J1!A25</f>
        <v>Versich. / Beiträge</v>
      </c>
      <c r="B25" s="757"/>
      <c r="C25" s="119">
        <f>GuV_J3!C18</f>
        <v>0</v>
      </c>
      <c r="D25" s="119">
        <f>GuV_J3!D18</f>
        <v>709.86</v>
      </c>
      <c r="E25" s="119">
        <f>GuV_J3!E18</f>
        <v>61.33</v>
      </c>
      <c r="F25" s="119">
        <f>GuV_J3!F18</f>
        <v>533.28</v>
      </c>
      <c r="G25" s="119">
        <f>GuV_J3!G18</f>
        <v>339.36</v>
      </c>
      <c r="H25" s="119">
        <f>GuV_J3!H18</f>
        <v>437.42</v>
      </c>
      <c r="I25" s="119">
        <f>GuV_J3!I18</f>
        <v>471</v>
      </c>
      <c r="J25" s="119">
        <f>GuV_J3!J18</f>
        <v>18.36</v>
      </c>
      <c r="K25" s="119">
        <f>GuV_J3!K18</f>
        <v>61.33</v>
      </c>
      <c r="L25" s="119">
        <f>GuV_J3!L18</f>
        <v>0</v>
      </c>
      <c r="M25" s="119">
        <f>GuV_J3!M18</f>
        <v>833.56</v>
      </c>
      <c r="N25" s="387">
        <f>GuV_J3!N18</f>
        <v>317.83</v>
      </c>
      <c r="O25" s="352"/>
    </row>
    <row r="26" spans="1:16" x14ac:dyDescent="0.25">
      <c r="A26" s="861" t="str">
        <f>LP_J1!A26</f>
        <v>Rechts- und Beratungskosten / bes. Kosten</v>
      </c>
      <c r="B26" s="757"/>
      <c r="C26" s="119">
        <f>GuV_J3!C19</f>
        <v>0</v>
      </c>
      <c r="D26" s="119">
        <f>GuV_J3!D19</f>
        <v>0</v>
      </c>
      <c r="E26" s="119">
        <f>GuV_J3!E19</f>
        <v>0</v>
      </c>
      <c r="F26" s="119">
        <f>GuV_J3!F19</f>
        <v>0</v>
      </c>
      <c r="G26" s="119">
        <f>GuV_J3!G19</f>
        <v>0</v>
      </c>
      <c r="H26" s="119">
        <f>GuV_J3!H19</f>
        <v>0</v>
      </c>
      <c r="I26" s="119">
        <f>GuV_J3!I19</f>
        <v>0</v>
      </c>
      <c r="J26" s="119">
        <f>GuV_J3!J19</f>
        <v>0</v>
      </c>
      <c r="K26" s="119">
        <f>GuV_J3!K19</f>
        <v>0</v>
      </c>
      <c r="L26" s="119">
        <f>GuV_J3!L19</f>
        <v>0</v>
      </c>
      <c r="M26" s="119">
        <f>GuV_J3!M19</f>
        <v>0</v>
      </c>
      <c r="N26" s="387">
        <f>GuV_J3!N19</f>
        <v>0</v>
      </c>
      <c r="O26" s="352"/>
    </row>
    <row r="27" spans="1:16" x14ac:dyDescent="0.25">
      <c r="A27" s="861" t="str">
        <f>LP_J1!A27</f>
        <v>Fahrzeugkosten</v>
      </c>
      <c r="B27" s="757"/>
      <c r="C27" s="119">
        <f>GuV_J3!C20</f>
        <v>125</v>
      </c>
      <c r="D27" s="119">
        <f>GuV_J3!D20</f>
        <v>125</v>
      </c>
      <c r="E27" s="119">
        <f>GuV_J3!E20</f>
        <v>125</v>
      </c>
      <c r="F27" s="119">
        <f>GuV_J3!F20</f>
        <v>125</v>
      </c>
      <c r="G27" s="119">
        <f>GuV_J3!G20</f>
        <v>125</v>
      </c>
      <c r="H27" s="119">
        <f>GuV_J3!H20</f>
        <v>125</v>
      </c>
      <c r="I27" s="119">
        <f>GuV_J3!I20</f>
        <v>125</v>
      </c>
      <c r="J27" s="119">
        <f>GuV_J3!J20</f>
        <v>125</v>
      </c>
      <c r="K27" s="119">
        <f>GuV_J3!K20</f>
        <v>125</v>
      </c>
      <c r="L27" s="119">
        <f>GuV_J3!L20</f>
        <v>125</v>
      </c>
      <c r="M27" s="119">
        <f>GuV_J3!M20</f>
        <v>125</v>
      </c>
      <c r="N27" s="387">
        <f>GuV_J3!N20</f>
        <v>125</v>
      </c>
      <c r="O27" s="352"/>
    </row>
    <row r="28" spans="1:16" x14ac:dyDescent="0.25">
      <c r="A28" s="861" t="str">
        <f>LP_J1!A28</f>
        <v>Werbe-, Reisekosten</v>
      </c>
      <c r="B28" s="757"/>
      <c r="C28" s="119">
        <f>GuV_J3!C21</f>
        <v>200</v>
      </c>
      <c r="D28" s="119">
        <f>GuV_J3!D21</f>
        <v>200</v>
      </c>
      <c r="E28" s="119">
        <f>GuV_J3!E21</f>
        <v>200</v>
      </c>
      <c r="F28" s="119">
        <f>GuV_J3!F21</f>
        <v>200</v>
      </c>
      <c r="G28" s="119">
        <f>GuV_J3!G21</f>
        <v>200</v>
      </c>
      <c r="H28" s="119">
        <f>GuV_J3!H21</f>
        <v>200</v>
      </c>
      <c r="I28" s="119">
        <f>GuV_J3!I21</f>
        <v>200</v>
      </c>
      <c r="J28" s="119">
        <f>GuV_J3!J21</f>
        <v>200</v>
      </c>
      <c r="K28" s="119">
        <f>GuV_J3!K21</f>
        <v>200</v>
      </c>
      <c r="L28" s="119">
        <f>GuV_J3!L21</f>
        <v>200</v>
      </c>
      <c r="M28" s="119">
        <f>GuV_J3!M21</f>
        <v>200</v>
      </c>
      <c r="N28" s="387">
        <f>GuV_J3!N21</f>
        <v>200</v>
      </c>
      <c r="O28" s="352"/>
    </row>
    <row r="29" spans="1:16" x14ac:dyDescent="0.25">
      <c r="A29" s="861" t="str">
        <f>LP_J1!A29</f>
        <v>Kosten Warenabgabe</v>
      </c>
      <c r="B29" s="757"/>
      <c r="C29" s="119">
        <f>GuV_J3!C22</f>
        <v>377.1578612184843</v>
      </c>
      <c r="D29" s="119">
        <f>GuV_J3!D22</f>
        <v>568.15197161911794</v>
      </c>
      <c r="E29" s="119">
        <f>GuV_J3!E22</f>
        <v>677.19230490835207</v>
      </c>
      <c r="F29" s="119">
        <f>GuV_J3!F22</f>
        <v>691.17979606583083</v>
      </c>
      <c r="G29" s="119">
        <f>GuV_J3!G22</f>
        <v>663.93184091008766</v>
      </c>
      <c r="H29" s="119">
        <f>GuV_J3!H22</f>
        <v>633.7329495569428</v>
      </c>
      <c r="I29" s="119">
        <f>GuV_J3!I22</f>
        <v>681.15300180550742</v>
      </c>
      <c r="J29" s="119">
        <f>GuV_J3!J22</f>
        <v>651.53900456143083</v>
      </c>
      <c r="K29" s="119">
        <f>GuV_J3!K22</f>
        <v>666.37126043497847</v>
      </c>
      <c r="L29" s="119">
        <f>GuV_J3!L22</f>
        <v>722.29983945128913</v>
      </c>
      <c r="M29" s="119">
        <f>GuV_J3!M22</f>
        <v>638.70255105466572</v>
      </c>
      <c r="N29" s="387">
        <f>GuV_J3!N22</f>
        <v>838.28355036524385</v>
      </c>
      <c r="O29" s="352"/>
    </row>
    <row r="30" spans="1:16" x14ac:dyDescent="0.25">
      <c r="A30" s="861" t="str">
        <f>LP_J1!A30</f>
        <v>Reparaturen / Instandh.</v>
      </c>
      <c r="B30" s="757"/>
      <c r="C30" s="119">
        <f>GuV_J3!C23</f>
        <v>600</v>
      </c>
      <c r="D30" s="119">
        <f>GuV_J3!D23</f>
        <v>600</v>
      </c>
      <c r="E30" s="119">
        <f>GuV_J3!E23</f>
        <v>600</v>
      </c>
      <c r="F30" s="119">
        <f>GuV_J3!F23</f>
        <v>600</v>
      </c>
      <c r="G30" s="119">
        <f>GuV_J3!G23</f>
        <v>600</v>
      </c>
      <c r="H30" s="119">
        <f>GuV_J3!H23</f>
        <v>600</v>
      </c>
      <c r="I30" s="119">
        <f>GuV_J3!I23</f>
        <v>600</v>
      </c>
      <c r="J30" s="119">
        <f>GuV_J3!J23</f>
        <v>600</v>
      </c>
      <c r="K30" s="119">
        <f>GuV_J3!K23</f>
        <v>600</v>
      </c>
      <c r="L30" s="119">
        <f>GuV_J3!L23</f>
        <v>600</v>
      </c>
      <c r="M30" s="119">
        <f>GuV_J3!M23</f>
        <v>600</v>
      </c>
      <c r="N30" s="387">
        <f>GuV_J3!N23</f>
        <v>600</v>
      </c>
      <c r="O30" s="352"/>
    </row>
    <row r="31" spans="1:16" x14ac:dyDescent="0.25">
      <c r="A31" s="861" t="str">
        <f>LP_J1!A31</f>
        <v>Neutrale Aufwendungen</v>
      </c>
      <c r="B31" s="757"/>
      <c r="C31" s="119">
        <f>GuV_J3!C33</f>
        <v>0</v>
      </c>
      <c r="D31" s="119">
        <f>GuV_J3!D33</f>
        <v>0</v>
      </c>
      <c r="E31" s="119">
        <f>GuV_J3!E33</f>
        <v>0</v>
      </c>
      <c r="F31" s="119">
        <f>GuV_J3!F33</f>
        <v>0</v>
      </c>
      <c r="G31" s="119">
        <f>GuV_J3!G33</f>
        <v>0</v>
      </c>
      <c r="H31" s="119">
        <f>GuV_J3!H33</f>
        <v>0</v>
      </c>
      <c r="I31" s="119">
        <f>GuV_J3!I33</f>
        <v>0</v>
      </c>
      <c r="J31" s="119">
        <f>GuV_J3!J33</f>
        <v>0</v>
      </c>
      <c r="K31" s="119">
        <f>GuV_J3!K33</f>
        <v>0</v>
      </c>
      <c r="L31" s="119">
        <f>GuV_J3!L33</f>
        <v>0</v>
      </c>
      <c r="M31" s="119">
        <f>GuV_J3!M33</f>
        <v>0</v>
      </c>
      <c r="N31" s="119">
        <f>GuV_J3!N33</f>
        <v>0</v>
      </c>
      <c r="O31" s="352"/>
    </row>
    <row r="32" spans="1:16" x14ac:dyDescent="0.25">
      <c r="A32" s="801" t="s">
        <v>383</v>
      </c>
      <c r="B32" s="748">
        <v>0.19</v>
      </c>
      <c r="C32" s="749">
        <f t="shared" ref="C32:N32" si="10">SUM(C23:C30)*$B32</f>
        <v>1514.0766602981787</v>
      </c>
      <c r="D32" s="749">
        <f t="shared" si="10"/>
        <v>1685.2389412742991</v>
      </c>
      <c r="E32" s="749">
        <f t="shared" si="10"/>
        <v>1582.7359045992534</v>
      </c>
      <c r="F32" s="749">
        <f t="shared" si="10"/>
        <v>1675.0640279191746</v>
      </c>
      <c r="G32" s="749">
        <f t="shared" si="10"/>
        <v>1633.0421164395832</v>
      </c>
      <c r="H32" s="749">
        <f t="shared" si="10"/>
        <v>1645.9357270824858</v>
      </c>
      <c r="I32" s="749">
        <f t="shared" si="10"/>
        <v>1661.3257370097131</v>
      </c>
      <c r="J32" s="749">
        <f t="shared" si="10"/>
        <v>1569.6974775333385</v>
      </c>
      <c r="K32" s="749">
        <f t="shared" si="10"/>
        <v>1580.6799061493125</v>
      </c>
      <c r="L32" s="749">
        <f t="shared" si="10"/>
        <v>1579.6536361624114</v>
      </c>
      <c r="M32" s="749">
        <f t="shared" si="10"/>
        <v>1722.1465513670535</v>
      </c>
      <c r="N32" s="750">
        <f t="shared" si="10"/>
        <v>1662.0782412360634</v>
      </c>
      <c r="O32" s="352"/>
    </row>
    <row r="33" spans="1:16" x14ac:dyDescent="0.25">
      <c r="A33" s="861" t="str">
        <f>LP_J1!A33</f>
        <v>Sonstige Kosten</v>
      </c>
      <c r="B33" s="761"/>
      <c r="C33" s="119">
        <f>GuV_J3!C24</f>
        <v>266.66666666666663</v>
      </c>
      <c r="D33" s="119">
        <f>GuV_J3!D24</f>
        <v>266.66666666666663</v>
      </c>
      <c r="E33" s="119">
        <f>GuV_J3!E24</f>
        <v>266.66666666666663</v>
      </c>
      <c r="F33" s="119">
        <f>GuV_J3!F24</f>
        <v>266.66666666666663</v>
      </c>
      <c r="G33" s="119">
        <f>GuV_J3!G24</f>
        <v>266.66666666666663</v>
      </c>
      <c r="H33" s="119">
        <f>GuV_J3!H24</f>
        <v>266.66666666666663</v>
      </c>
      <c r="I33" s="119">
        <f>GuV_J3!I24</f>
        <v>266.66666666666663</v>
      </c>
      <c r="J33" s="119">
        <f>GuV_J3!J24</f>
        <v>266.66666666666663</v>
      </c>
      <c r="K33" s="119">
        <f>GuV_J3!K24</f>
        <v>266.66666666666663</v>
      </c>
      <c r="L33" s="119">
        <f>GuV_J3!L24</f>
        <v>266.66666666666663</v>
      </c>
      <c r="M33" s="119">
        <f>GuV_J3!M24</f>
        <v>266.66666666666663</v>
      </c>
      <c r="N33" s="387">
        <f>GuV_J3!N24</f>
        <v>266.66666666666663</v>
      </c>
      <c r="O33" s="352"/>
    </row>
    <row r="34" spans="1:16" s="762" customFormat="1" ht="13" x14ac:dyDescent="0.3">
      <c r="A34" s="801" t="str">
        <f>LP_J1!A33</f>
        <v>Sonstige Kosten</v>
      </c>
      <c r="B34" s="744">
        <f>Paramtr!D55</f>
        <v>0.19</v>
      </c>
      <c r="C34" s="749">
        <f t="shared" ref="C34:N34" si="11">C33*$B34</f>
        <v>50.666666666666657</v>
      </c>
      <c r="D34" s="749">
        <f t="shared" si="11"/>
        <v>50.666666666666657</v>
      </c>
      <c r="E34" s="749">
        <f t="shared" si="11"/>
        <v>50.666666666666657</v>
      </c>
      <c r="F34" s="749">
        <f t="shared" si="11"/>
        <v>50.666666666666657</v>
      </c>
      <c r="G34" s="749">
        <f t="shared" si="11"/>
        <v>50.666666666666657</v>
      </c>
      <c r="H34" s="749">
        <f t="shared" si="11"/>
        <v>50.666666666666657</v>
      </c>
      <c r="I34" s="749">
        <f t="shared" si="11"/>
        <v>50.666666666666657</v>
      </c>
      <c r="J34" s="749">
        <f t="shared" si="11"/>
        <v>50.666666666666657</v>
      </c>
      <c r="K34" s="749">
        <f t="shared" si="11"/>
        <v>50.666666666666657</v>
      </c>
      <c r="L34" s="749">
        <f t="shared" si="11"/>
        <v>50.666666666666657</v>
      </c>
      <c r="M34" s="749">
        <f t="shared" si="11"/>
        <v>50.666666666666657</v>
      </c>
      <c r="N34" s="750">
        <f t="shared" si="11"/>
        <v>50.666666666666657</v>
      </c>
      <c r="O34" s="836"/>
    </row>
    <row r="35" spans="1:16" ht="13" x14ac:dyDescent="0.3">
      <c r="A35" s="862" t="s">
        <v>428</v>
      </c>
      <c r="B35" s="764"/>
      <c r="C35" s="752">
        <f t="shared" ref="C35:N35" si="12">SUM(C18:C34)</f>
        <v>63217.99779527964</v>
      </c>
      <c r="D35" s="752">
        <f t="shared" si="12"/>
        <v>65370.882213317243</v>
      </c>
      <c r="E35" s="752">
        <f t="shared" si="12"/>
        <v>68774.590730693191</v>
      </c>
      <c r="F35" s="752">
        <f t="shared" si="12"/>
        <v>70523.873448711514</v>
      </c>
      <c r="G35" s="752">
        <f t="shared" si="12"/>
        <v>73476.809249072016</v>
      </c>
      <c r="H35" s="752">
        <f t="shared" si="12"/>
        <v>70611.875052516683</v>
      </c>
      <c r="I35" s="752">
        <f t="shared" si="12"/>
        <v>70847.090671358063</v>
      </c>
      <c r="J35" s="752">
        <f t="shared" si="12"/>
        <v>74323.654958951942</v>
      </c>
      <c r="K35" s="752">
        <f t="shared" si="12"/>
        <v>73538.560236093035</v>
      </c>
      <c r="L35" s="752">
        <f t="shared" si="12"/>
        <v>76746.820310864889</v>
      </c>
      <c r="M35" s="752">
        <f t="shared" si="12"/>
        <v>70862.921011943181</v>
      </c>
      <c r="N35" s="752">
        <f t="shared" si="12"/>
        <v>82966.953386088513</v>
      </c>
      <c r="O35" s="863">
        <f>SUM(C35:N35)</f>
        <v>861262.02906488988</v>
      </c>
    </row>
    <row r="36" spans="1:16" x14ac:dyDescent="0.25">
      <c r="A36" s="843"/>
      <c r="B36" s="92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352"/>
      <c r="O36" s="767"/>
    </row>
    <row r="37" spans="1:16" x14ac:dyDescent="0.25">
      <c r="A37" s="859" t="s">
        <v>389</v>
      </c>
      <c r="B37" s="757">
        <v>7.0000000000000007E-2</v>
      </c>
      <c r="C37" s="119">
        <f>LP_J2!O37</f>
        <v>6426.8638589182265</v>
      </c>
      <c r="D37" s="119">
        <f t="shared" ref="D37:N37" si="13">C10</f>
        <v>2891.5540884893308</v>
      </c>
      <c r="E37" s="119">
        <f t="shared" si="13"/>
        <v>4355.8475782819505</v>
      </c>
      <c r="F37" s="119">
        <f t="shared" si="13"/>
        <v>5191.826498392742</v>
      </c>
      <c r="G37" s="119">
        <f t="shared" si="13"/>
        <v>5299.0643194829581</v>
      </c>
      <c r="H37" s="119">
        <f t="shared" si="13"/>
        <v>5090.1625724027836</v>
      </c>
      <c r="I37" s="119">
        <f t="shared" si="13"/>
        <v>4858.6368991000436</v>
      </c>
      <c r="J37" s="119">
        <f t="shared" si="13"/>
        <v>5222.1919513869789</v>
      </c>
      <c r="K37" s="119">
        <f t="shared" si="13"/>
        <v>4995.1504825150987</v>
      </c>
      <c r="L37" s="119">
        <f t="shared" si="13"/>
        <v>5108.8648565814829</v>
      </c>
      <c r="M37" s="119">
        <f t="shared" si="13"/>
        <v>5537.6521839768111</v>
      </c>
      <c r="N37" s="387">
        <f t="shared" si="13"/>
        <v>4896.7373154150546</v>
      </c>
      <c r="O37" s="770"/>
    </row>
    <row r="38" spans="1:16" x14ac:dyDescent="0.25">
      <c r="A38" s="859" t="s">
        <v>390</v>
      </c>
      <c r="B38" s="757">
        <v>0.19</v>
      </c>
      <c r="C38" s="119">
        <f>LP_J2!O38</f>
        <v>32.436846061562669</v>
      </c>
      <c r="D38" s="119">
        <f t="shared" ref="D38:N38" si="14">C14</f>
        <v>106.74388232051299</v>
      </c>
      <c r="E38" s="119">
        <f t="shared" si="14"/>
        <v>114.13427731875811</v>
      </c>
      <c r="F38" s="119">
        <f t="shared" si="14"/>
        <v>118.3535233052305</v>
      </c>
      <c r="G38" s="119">
        <f t="shared" si="14"/>
        <v>118.89476033328016</v>
      </c>
      <c r="H38" s="119">
        <f t="shared" si="14"/>
        <v>117.84041812831371</v>
      </c>
      <c r="I38" s="119">
        <f t="shared" si="14"/>
        <v>116.67189133374042</v>
      </c>
      <c r="J38" s="119">
        <f t="shared" si="14"/>
        <v>118.50677993956809</v>
      </c>
      <c r="K38" s="119">
        <f t="shared" si="14"/>
        <v>117.3608852486188</v>
      </c>
      <c r="L38" s="119">
        <f t="shared" si="14"/>
        <v>117.93480990729347</v>
      </c>
      <c r="M38" s="119">
        <f t="shared" si="14"/>
        <v>120.09893051684567</v>
      </c>
      <c r="N38" s="387">
        <f t="shared" si="14"/>
        <v>116.86418688659805</v>
      </c>
      <c r="O38" s="770"/>
    </row>
    <row r="39" spans="1:16" x14ac:dyDescent="0.25">
      <c r="A39" s="771" t="s">
        <v>391</v>
      </c>
      <c r="B39" s="772"/>
      <c r="C39" s="773">
        <f>LP_J2!O39</f>
        <v>4751.4323680706884</v>
      </c>
      <c r="D39" s="773">
        <f t="shared" ref="D39:N39" si="15">C19+C32+C34</f>
        <v>2079.8583570939072</v>
      </c>
      <c r="E39" s="773">
        <f t="shared" si="15"/>
        <v>2511.876759736554</v>
      </c>
      <c r="F39" s="773">
        <f t="shared" si="15"/>
        <v>2558.2989354012534</v>
      </c>
      <c r="G39" s="773">
        <f t="shared" si="15"/>
        <v>2669.7309079840188</v>
      </c>
      <c r="H39" s="773">
        <f t="shared" si="15"/>
        <v>2590.4942578386058</v>
      </c>
      <c r="I39" s="773">
        <f t="shared" si="15"/>
        <v>2562.1427973089681</v>
      </c>
      <c r="J39" s="773">
        <f t="shared" si="15"/>
        <v>2642.2982122679919</v>
      </c>
      <c r="K39" s="773">
        <f t="shared" si="15"/>
        <v>2510.2237188636236</v>
      </c>
      <c r="L39" s="773">
        <f t="shared" si="15"/>
        <v>2541.4637603171</v>
      </c>
      <c r="M39" s="773">
        <f t="shared" si="15"/>
        <v>2616.8236793174497</v>
      </c>
      <c r="N39" s="774">
        <f t="shared" si="15"/>
        <v>2645.1410087553963</v>
      </c>
      <c r="O39" s="770"/>
    </row>
    <row r="40" spans="1:16" x14ac:dyDescent="0.25">
      <c r="A40" s="861" t="s">
        <v>392</v>
      </c>
      <c r="B40" s="757"/>
      <c r="C40" s="119">
        <f>LP_J2!O40</f>
        <v>0</v>
      </c>
      <c r="D40" s="543">
        <f t="shared" ref="D40:N40" si="16">C58-C85</f>
        <v>0</v>
      </c>
      <c r="E40" s="543">
        <f t="shared" si="16"/>
        <v>0</v>
      </c>
      <c r="F40" s="543">
        <f t="shared" si="16"/>
        <v>0</v>
      </c>
      <c r="G40" s="543">
        <f t="shared" si="16"/>
        <v>0</v>
      </c>
      <c r="H40" s="543">
        <f t="shared" si="16"/>
        <v>0</v>
      </c>
      <c r="I40" s="543">
        <f t="shared" si="16"/>
        <v>0</v>
      </c>
      <c r="J40" s="543">
        <f t="shared" si="16"/>
        <v>0</v>
      </c>
      <c r="K40" s="543">
        <f t="shared" si="16"/>
        <v>0</v>
      </c>
      <c r="L40" s="543">
        <f t="shared" si="16"/>
        <v>0</v>
      </c>
      <c r="M40" s="543">
        <f t="shared" si="16"/>
        <v>0</v>
      </c>
      <c r="N40" s="775">
        <f t="shared" si="16"/>
        <v>0</v>
      </c>
      <c r="O40" s="776"/>
    </row>
    <row r="41" spans="1:16" x14ac:dyDescent="0.25">
      <c r="A41" s="861" t="s">
        <v>393</v>
      </c>
      <c r="B41" s="757"/>
      <c r="C41" s="543"/>
      <c r="D41" s="543"/>
      <c r="E41" s="543"/>
      <c r="F41" s="543"/>
      <c r="G41" s="543"/>
      <c r="H41" s="543"/>
      <c r="I41" s="543"/>
      <c r="J41" s="543"/>
      <c r="K41" s="543"/>
      <c r="L41" s="543"/>
      <c r="M41" s="543"/>
      <c r="N41" s="775"/>
      <c r="O41" s="776"/>
    </row>
    <row r="42" spans="1:16" ht="13" x14ac:dyDescent="0.3">
      <c r="A42" s="862" t="s">
        <v>394</v>
      </c>
      <c r="B42" s="766"/>
      <c r="C42" s="752">
        <f t="shared" ref="C42:N42" si="17">C37+C38-C39-C40-C41</f>
        <v>1707.8683369091004</v>
      </c>
      <c r="D42" s="752">
        <f t="shared" si="17"/>
        <v>918.4396137159365</v>
      </c>
      <c r="E42" s="752">
        <f t="shared" si="17"/>
        <v>1958.1050958641545</v>
      </c>
      <c r="F42" s="752">
        <f t="shared" si="17"/>
        <v>2751.8810862967193</v>
      </c>
      <c r="G42" s="752">
        <f t="shared" si="17"/>
        <v>2748.2281718322192</v>
      </c>
      <c r="H42" s="752">
        <f t="shared" si="17"/>
        <v>2617.5087326924918</v>
      </c>
      <c r="I42" s="752">
        <f t="shared" si="17"/>
        <v>2413.1659931248164</v>
      </c>
      <c r="J42" s="752">
        <f t="shared" si="17"/>
        <v>2698.4005190585553</v>
      </c>
      <c r="K42" s="752">
        <f t="shared" si="17"/>
        <v>2602.2876489000937</v>
      </c>
      <c r="L42" s="752">
        <f t="shared" si="17"/>
        <v>2685.335906171676</v>
      </c>
      <c r="M42" s="752">
        <f t="shared" si="17"/>
        <v>3040.9274351762074</v>
      </c>
      <c r="N42" s="753">
        <f t="shared" si="17"/>
        <v>2368.4604935462562</v>
      </c>
      <c r="O42" s="777"/>
      <c r="P42" s="163"/>
    </row>
    <row r="43" spans="1:16" ht="13" x14ac:dyDescent="0.3">
      <c r="A43" s="840"/>
      <c r="B43" s="765"/>
      <c r="C43" s="335"/>
      <c r="D43" s="335"/>
      <c r="E43" s="335"/>
      <c r="F43" s="335"/>
      <c r="G43" s="335"/>
      <c r="H43" s="335"/>
      <c r="I43" s="335"/>
      <c r="J43" s="335"/>
      <c r="K43" s="335"/>
      <c r="L43" s="335"/>
      <c r="M43" s="335"/>
      <c r="N43" s="779"/>
      <c r="O43" s="779"/>
      <c r="P43" s="163"/>
    </row>
    <row r="44" spans="1:16" ht="13" x14ac:dyDescent="0.3">
      <c r="A44" s="864" t="s">
        <v>395</v>
      </c>
      <c r="B44" s="781"/>
      <c r="C44" s="782">
        <f t="shared" ref="C44:N44" si="18">C16-C35-C42</f>
        <v>-20057.842704581242</v>
      </c>
      <c r="D44" s="782">
        <f t="shared" si="18"/>
        <v>1007.760726754268</v>
      </c>
      <c r="E44" s="782">
        <f t="shared" si="18"/>
        <v>9369.3474527336257</v>
      </c>
      <c r="F44" s="782">
        <f t="shared" si="18"/>
        <v>8468.8852910554888</v>
      </c>
      <c r="G44" s="782">
        <f t="shared" si="18"/>
        <v>2319.7864738006028</v>
      </c>
      <c r="H44" s="782">
        <f t="shared" si="18"/>
        <v>1769.0861497637156</v>
      </c>
      <c r="I44" s="782">
        <f t="shared" si="18"/>
        <v>7306.904123933562</v>
      </c>
      <c r="J44" s="782">
        <f t="shared" si="18"/>
        <v>67.437366841335916</v>
      </c>
      <c r="K44" s="782">
        <f t="shared" si="18"/>
        <v>2690.4449727732554</v>
      </c>
      <c r="L44" s="782">
        <f t="shared" si="18"/>
        <v>5967.011445710712</v>
      </c>
      <c r="M44" s="782">
        <f t="shared" si="18"/>
        <v>1678.2179432215266</v>
      </c>
      <c r="N44" s="783">
        <f t="shared" si="18"/>
        <v>13684.097909463235</v>
      </c>
      <c r="O44" s="865">
        <f>SUM(C44:N44)</f>
        <v>34271.137151470088</v>
      </c>
      <c r="P44" s="163"/>
    </row>
    <row r="45" spans="1:16" ht="13" x14ac:dyDescent="0.3">
      <c r="A45" s="778"/>
      <c r="B45" s="163"/>
      <c r="C45" s="335"/>
      <c r="D45" s="335"/>
      <c r="E45" s="335"/>
      <c r="F45" s="335"/>
      <c r="G45" s="335"/>
      <c r="H45" s="335"/>
      <c r="I45" s="335"/>
      <c r="J45" s="335"/>
      <c r="K45" s="335"/>
      <c r="L45" s="335"/>
      <c r="M45" s="335"/>
      <c r="N45" s="779"/>
      <c r="O45" s="779"/>
      <c r="P45" s="163"/>
    </row>
    <row r="46" spans="1:16" ht="13" x14ac:dyDescent="0.3">
      <c r="A46" s="965" t="s">
        <v>396</v>
      </c>
      <c r="B46" s="965"/>
      <c r="C46" s="335"/>
      <c r="D46" s="335"/>
      <c r="E46" s="335"/>
      <c r="F46" s="335"/>
      <c r="G46" s="335"/>
      <c r="H46" s="335"/>
      <c r="I46" s="335"/>
      <c r="J46" s="335"/>
      <c r="K46" s="335"/>
      <c r="L46" s="335"/>
      <c r="M46" s="335"/>
      <c r="N46" s="779"/>
      <c r="O46" s="779"/>
      <c r="P46" s="163"/>
    </row>
    <row r="47" spans="1:16" ht="13" x14ac:dyDescent="0.3">
      <c r="A47" s="763" t="s">
        <v>429</v>
      </c>
      <c r="B47" s="119"/>
      <c r="C47" s="119"/>
      <c r="D47" s="119"/>
      <c r="E47" s="119"/>
      <c r="F47" s="119"/>
      <c r="G47" s="119"/>
      <c r="H47" s="119"/>
      <c r="I47" s="119"/>
      <c r="J47" s="119"/>
      <c r="K47" s="119"/>
      <c r="L47" s="119"/>
      <c r="M47" s="119"/>
      <c r="N47" s="387"/>
      <c r="O47" s="779"/>
      <c r="P47" s="163"/>
    </row>
    <row r="48" spans="1:16" ht="13" x14ac:dyDescent="0.3">
      <c r="A48" s="766" t="s">
        <v>397</v>
      </c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387"/>
      <c r="O48" s="779"/>
      <c r="P48" s="163"/>
    </row>
    <row r="49" spans="1:16" ht="13" x14ac:dyDescent="0.3">
      <c r="A49" s="766" t="s">
        <v>399</v>
      </c>
      <c r="B49" s="119"/>
      <c r="C49" s="119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387"/>
      <c r="O49" s="779"/>
      <c r="P49" s="163"/>
    </row>
    <row r="50" spans="1:16" ht="13" x14ac:dyDescent="0.3">
      <c r="A50" s="766" t="s">
        <v>398</v>
      </c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387"/>
      <c r="O50" s="779"/>
      <c r="P50" s="163"/>
    </row>
    <row r="51" spans="1:16" ht="13" x14ac:dyDescent="0.3">
      <c r="A51" s="766" t="s">
        <v>430</v>
      </c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387"/>
      <c r="O51" s="779"/>
      <c r="P51" s="163"/>
    </row>
    <row r="52" spans="1:16" ht="13" x14ac:dyDescent="0.3">
      <c r="A52" s="866" t="s">
        <v>400</v>
      </c>
      <c r="B52" s="867"/>
      <c r="C52" s="782">
        <f t="shared" ref="C52:N52" si="19">SUM(C47:C51)</f>
        <v>0</v>
      </c>
      <c r="D52" s="782">
        <f t="shared" si="19"/>
        <v>0</v>
      </c>
      <c r="E52" s="782">
        <f t="shared" si="19"/>
        <v>0</v>
      </c>
      <c r="F52" s="782">
        <f t="shared" si="19"/>
        <v>0</v>
      </c>
      <c r="G52" s="782">
        <f t="shared" si="19"/>
        <v>0</v>
      </c>
      <c r="H52" s="782">
        <f t="shared" si="19"/>
        <v>0</v>
      </c>
      <c r="I52" s="782">
        <f t="shared" si="19"/>
        <v>0</v>
      </c>
      <c r="J52" s="782">
        <f t="shared" si="19"/>
        <v>0</v>
      </c>
      <c r="K52" s="782">
        <f t="shared" si="19"/>
        <v>0</v>
      </c>
      <c r="L52" s="782">
        <f t="shared" si="19"/>
        <v>0</v>
      </c>
      <c r="M52" s="782">
        <f t="shared" si="19"/>
        <v>0</v>
      </c>
      <c r="N52" s="783">
        <f t="shared" si="19"/>
        <v>0</v>
      </c>
      <c r="O52" s="779"/>
      <c r="P52" s="163"/>
    </row>
    <row r="53" spans="1:16" ht="13" x14ac:dyDescent="0.3">
      <c r="B53" s="163"/>
      <c r="C53" s="335"/>
      <c r="D53" s="335"/>
      <c r="E53" s="335"/>
      <c r="F53" s="335"/>
      <c r="G53" s="335"/>
      <c r="H53" s="335"/>
      <c r="I53" s="335"/>
      <c r="J53" s="335"/>
      <c r="K53" s="335"/>
      <c r="L53" s="335"/>
      <c r="M53" s="335"/>
      <c r="O53" s="779"/>
      <c r="P53" s="163"/>
    </row>
    <row r="54" spans="1:16" ht="13" x14ac:dyDescent="0.3">
      <c r="A54" s="786" t="s">
        <v>401</v>
      </c>
      <c r="B54" s="787"/>
      <c r="C54" s="788">
        <f t="shared" ref="C54:N54" si="20">C44+C52</f>
        <v>-20057.842704581242</v>
      </c>
      <c r="D54" s="788">
        <f t="shared" si="20"/>
        <v>1007.760726754268</v>
      </c>
      <c r="E54" s="788">
        <f t="shared" si="20"/>
        <v>9369.3474527336257</v>
      </c>
      <c r="F54" s="788">
        <f t="shared" si="20"/>
        <v>8468.8852910554888</v>
      </c>
      <c r="G54" s="788">
        <f t="shared" si="20"/>
        <v>2319.7864738006028</v>
      </c>
      <c r="H54" s="788">
        <f t="shared" si="20"/>
        <v>1769.0861497637156</v>
      </c>
      <c r="I54" s="788">
        <f t="shared" si="20"/>
        <v>7306.904123933562</v>
      </c>
      <c r="J54" s="788">
        <f t="shared" si="20"/>
        <v>67.437366841335916</v>
      </c>
      <c r="K54" s="788">
        <f t="shared" si="20"/>
        <v>2690.4449727732554</v>
      </c>
      <c r="L54" s="788">
        <f t="shared" si="20"/>
        <v>5967.011445710712</v>
      </c>
      <c r="M54" s="788">
        <f t="shared" si="20"/>
        <v>1678.2179432215266</v>
      </c>
      <c r="N54" s="789">
        <f t="shared" si="20"/>
        <v>13684.097909463235</v>
      </c>
      <c r="O54" s="779">
        <f>SUM(C54:N54)</f>
        <v>34271.137151470088</v>
      </c>
      <c r="P54" s="163"/>
    </row>
    <row r="55" spans="1:16" ht="13" x14ac:dyDescent="0.3">
      <c r="B55" s="163"/>
      <c r="C55" s="335"/>
      <c r="D55" s="335"/>
      <c r="E55" s="335"/>
      <c r="F55" s="335"/>
      <c r="G55" s="335"/>
      <c r="H55" s="335"/>
      <c r="I55" s="335"/>
      <c r="J55" s="335"/>
      <c r="K55" s="335"/>
      <c r="L55" s="335"/>
      <c r="M55" s="335"/>
      <c r="O55" s="779"/>
      <c r="P55" s="163"/>
    </row>
    <row r="56" spans="1:16" ht="13" x14ac:dyDescent="0.3">
      <c r="A56" s="841" t="s">
        <v>403</v>
      </c>
      <c r="B56" s="570"/>
      <c r="C56" s="569"/>
      <c r="D56" s="569"/>
      <c r="E56" s="569"/>
      <c r="F56" s="569"/>
      <c r="G56" s="569"/>
      <c r="H56" s="569"/>
      <c r="I56" s="569"/>
      <c r="J56" s="569"/>
      <c r="K56" s="569"/>
      <c r="L56" s="569"/>
      <c r="M56" s="569"/>
      <c r="N56" s="842"/>
      <c r="O56" s="779"/>
      <c r="P56" s="163"/>
    </row>
    <row r="57" spans="1:16" ht="13" x14ac:dyDescent="0.3">
      <c r="A57" s="92" t="s">
        <v>404</v>
      </c>
      <c r="B57" s="687"/>
      <c r="C57" s="119">
        <f>Zins_Tilungsplanung!AA149</f>
        <v>0</v>
      </c>
      <c r="D57" s="119">
        <f>Zins_Tilungsplanung!AB149</f>
        <v>0</v>
      </c>
      <c r="E57" s="119">
        <f>Zins_Tilungsplanung!AC149</f>
        <v>0</v>
      </c>
      <c r="F57" s="119">
        <f>Zins_Tilungsplanung!AD149</f>
        <v>0</v>
      </c>
      <c r="G57" s="119">
        <f>Zins_Tilungsplanung!AE149</f>
        <v>0</v>
      </c>
      <c r="H57" s="119">
        <f>Zins_Tilungsplanung!AF149</f>
        <v>0</v>
      </c>
      <c r="I57" s="119">
        <f>Zins_Tilungsplanung!AG149</f>
        <v>0</v>
      </c>
      <c r="J57" s="119">
        <f>Zins_Tilungsplanung!AH149</f>
        <v>0</v>
      </c>
      <c r="K57" s="119">
        <f>Zins_Tilungsplanung!AI149</f>
        <v>0</v>
      </c>
      <c r="L57" s="119">
        <f>Zins_Tilungsplanung!AJ149</f>
        <v>0</v>
      </c>
      <c r="M57" s="119">
        <f>Zins_Tilungsplanung!AK149</f>
        <v>0</v>
      </c>
      <c r="N57" s="387">
        <f>Zins_Tilungsplanung!AL149</f>
        <v>0</v>
      </c>
      <c r="O57" s="779">
        <f>SUM(C57:N57)</f>
        <v>0</v>
      </c>
      <c r="P57" s="163"/>
    </row>
    <row r="58" spans="1:16" ht="13" x14ac:dyDescent="0.3">
      <c r="A58" s="801" t="s">
        <v>405</v>
      </c>
      <c r="B58" s="748">
        <v>0.19</v>
      </c>
      <c r="C58" s="749">
        <f t="shared" ref="C58:N58" si="21">C57*$B58</f>
        <v>0</v>
      </c>
      <c r="D58" s="749">
        <f t="shared" si="21"/>
        <v>0</v>
      </c>
      <c r="E58" s="749">
        <f t="shared" si="21"/>
        <v>0</v>
      </c>
      <c r="F58" s="749">
        <f t="shared" si="21"/>
        <v>0</v>
      </c>
      <c r="G58" s="749">
        <f t="shared" si="21"/>
        <v>0</v>
      </c>
      <c r="H58" s="749">
        <f t="shared" si="21"/>
        <v>0</v>
      </c>
      <c r="I58" s="749">
        <f t="shared" si="21"/>
        <v>0</v>
      </c>
      <c r="J58" s="749">
        <f t="shared" si="21"/>
        <v>0</v>
      </c>
      <c r="K58" s="749">
        <f t="shared" si="21"/>
        <v>0</v>
      </c>
      <c r="L58" s="749">
        <f t="shared" si="21"/>
        <v>0</v>
      </c>
      <c r="M58" s="749">
        <f t="shared" si="21"/>
        <v>0</v>
      </c>
      <c r="N58" s="749">
        <f t="shared" si="21"/>
        <v>0</v>
      </c>
      <c r="O58" s="779"/>
      <c r="P58" s="163"/>
    </row>
    <row r="59" spans="1:16" x14ac:dyDescent="0.25">
      <c r="A59" s="92" t="s">
        <v>357</v>
      </c>
      <c r="B59" s="687"/>
      <c r="C59" s="119">
        <f>Zins_Tilungsplanung!AA150</f>
        <v>0</v>
      </c>
      <c r="D59" s="119">
        <f>Zins_Tilungsplanung!AB150</f>
        <v>0</v>
      </c>
      <c r="E59" s="119">
        <f>Zins_Tilungsplanung!AC150</f>
        <v>0</v>
      </c>
      <c r="F59" s="119">
        <f>Zins_Tilungsplanung!AD150</f>
        <v>0</v>
      </c>
      <c r="G59" s="119">
        <f>Zins_Tilungsplanung!AE150</f>
        <v>0</v>
      </c>
      <c r="H59" s="119">
        <f>Zins_Tilungsplanung!AF150</f>
        <v>0</v>
      </c>
      <c r="I59" s="119">
        <f>Zins_Tilungsplanung!AG150</f>
        <v>0</v>
      </c>
      <c r="J59" s="119">
        <f>Zins_Tilungsplanung!AH150</f>
        <v>0</v>
      </c>
      <c r="K59" s="119">
        <f>Zins_Tilungsplanung!AI150</f>
        <v>0</v>
      </c>
      <c r="L59" s="119">
        <f>Zins_Tilungsplanung!AJ150</f>
        <v>0</v>
      </c>
      <c r="M59" s="119">
        <f>Zins_Tilungsplanung!AK150</f>
        <v>0</v>
      </c>
      <c r="N59" s="119">
        <f>Zins_Tilungsplanung!AL150</f>
        <v>0</v>
      </c>
      <c r="O59" s="352">
        <f>SUM(C59:N59)</f>
        <v>0</v>
      </c>
      <c r="P59" s="163"/>
    </row>
    <row r="60" spans="1:16" ht="13" x14ac:dyDescent="0.3">
      <c r="A60" s="786" t="s">
        <v>406</v>
      </c>
      <c r="B60" s="802"/>
      <c r="C60" s="788">
        <f t="shared" ref="C60:N60" si="22">C57+C59</f>
        <v>0</v>
      </c>
      <c r="D60" s="788">
        <f t="shared" si="22"/>
        <v>0</v>
      </c>
      <c r="E60" s="788">
        <f t="shared" si="22"/>
        <v>0</v>
      </c>
      <c r="F60" s="788">
        <f t="shared" si="22"/>
        <v>0</v>
      </c>
      <c r="G60" s="788">
        <f t="shared" si="22"/>
        <v>0</v>
      </c>
      <c r="H60" s="788">
        <f t="shared" si="22"/>
        <v>0</v>
      </c>
      <c r="I60" s="788">
        <f t="shared" si="22"/>
        <v>0</v>
      </c>
      <c r="J60" s="788">
        <f t="shared" si="22"/>
        <v>0</v>
      </c>
      <c r="K60" s="788">
        <f t="shared" si="22"/>
        <v>0</v>
      </c>
      <c r="L60" s="788">
        <f t="shared" si="22"/>
        <v>0</v>
      </c>
      <c r="M60" s="788">
        <f t="shared" si="22"/>
        <v>0</v>
      </c>
      <c r="N60" s="788">
        <f t="shared" si="22"/>
        <v>0</v>
      </c>
      <c r="O60" s="352">
        <f>SUM(C60:N60)</f>
        <v>0</v>
      </c>
      <c r="P60" s="163"/>
    </row>
    <row r="61" spans="1:16" ht="13" x14ac:dyDescent="0.3">
      <c r="A61" s="778"/>
      <c r="B61" s="163"/>
      <c r="C61" s="335"/>
      <c r="D61" s="335"/>
      <c r="E61" s="335"/>
      <c r="F61" s="335"/>
      <c r="G61" s="335"/>
      <c r="H61" s="335"/>
      <c r="I61" s="335"/>
      <c r="J61" s="335"/>
      <c r="K61" s="335"/>
      <c r="L61" s="335"/>
      <c r="M61" s="335"/>
      <c r="N61" s="779"/>
      <c r="O61" s="779"/>
      <c r="P61" s="163"/>
    </row>
    <row r="62" spans="1:16" ht="13" x14ac:dyDescent="0.3">
      <c r="A62" s="778"/>
      <c r="B62" s="163"/>
      <c r="C62" s="335"/>
      <c r="D62" s="335"/>
      <c r="E62" s="335"/>
      <c r="F62" s="335"/>
      <c r="G62" s="335"/>
      <c r="H62" s="335"/>
      <c r="I62" s="335"/>
      <c r="J62" s="335"/>
      <c r="K62" s="335"/>
      <c r="L62" s="335"/>
      <c r="M62" s="335"/>
      <c r="N62" s="779"/>
      <c r="O62" s="779"/>
      <c r="P62" s="163"/>
    </row>
    <row r="63" spans="1:16" ht="13" x14ac:dyDescent="0.3">
      <c r="A63" s="778" t="s">
        <v>407</v>
      </c>
      <c r="B63" s="163"/>
      <c r="C63" s="335"/>
      <c r="D63" s="335"/>
      <c r="E63" s="335"/>
      <c r="F63" s="335"/>
      <c r="G63" s="335"/>
      <c r="H63" s="335"/>
      <c r="I63" s="335"/>
      <c r="J63" s="335"/>
      <c r="K63" s="335"/>
      <c r="L63" s="335"/>
      <c r="M63" s="335"/>
      <c r="N63" s="779"/>
      <c r="O63" s="779"/>
      <c r="P63" s="163"/>
    </row>
    <row r="64" spans="1:16" ht="13" x14ac:dyDescent="0.3">
      <c r="A64" s="766" t="s">
        <v>437</v>
      </c>
      <c r="B64" s="119"/>
      <c r="C64" s="119"/>
      <c r="D64" s="119"/>
      <c r="E64" s="119"/>
      <c r="F64" s="119"/>
      <c r="G64" s="119"/>
      <c r="H64" s="119"/>
      <c r="I64" s="119"/>
      <c r="J64" s="119"/>
      <c r="K64" s="119"/>
      <c r="L64" s="119"/>
      <c r="M64" s="119"/>
      <c r="N64" s="387"/>
      <c r="O64" s="779"/>
      <c r="P64" s="163"/>
    </row>
    <row r="65" spans="1:16" ht="13" x14ac:dyDescent="0.3">
      <c r="A65" s="766" t="s">
        <v>438</v>
      </c>
      <c r="B65" s="119"/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387"/>
      <c r="O65" s="779">
        <f>SUM(D65:N65)</f>
        <v>0</v>
      </c>
      <c r="P65" s="163"/>
    </row>
    <row r="66" spans="1:16" ht="13" x14ac:dyDescent="0.3">
      <c r="A66" s="766" t="s">
        <v>439</v>
      </c>
      <c r="B66" s="119"/>
      <c r="C66" s="119"/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387"/>
      <c r="O66" s="779"/>
      <c r="P66" s="163"/>
    </row>
    <row r="67" spans="1:16" ht="13" x14ac:dyDescent="0.3">
      <c r="A67" s="766" t="s">
        <v>440</v>
      </c>
      <c r="B67" s="119"/>
      <c r="C67" s="119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387"/>
      <c r="O67" s="779"/>
      <c r="P67" s="163"/>
    </row>
    <row r="68" spans="1:16" ht="13" x14ac:dyDescent="0.3">
      <c r="A68" s="766" t="s">
        <v>441</v>
      </c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387"/>
      <c r="O68" s="779"/>
      <c r="P68" s="163"/>
    </row>
    <row r="69" spans="1:16" ht="13" x14ac:dyDescent="0.3">
      <c r="A69" s="803" t="s">
        <v>409</v>
      </c>
      <c r="B69" s="804"/>
      <c r="C69" s="805">
        <f t="shared" ref="C69:N69" si="23">SUM(C64:C68)</f>
        <v>0</v>
      </c>
      <c r="D69" s="805">
        <f t="shared" si="23"/>
        <v>0</v>
      </c>
      <c r="E69" s="805">
        <f t="shared" si="23"/>
        <v>0</v>
      </c>
      <c r="F69" s="805">
        <f t="shared" si="23"/>
        <v>0</v>
      </c>
      <c r="G69" s="805">
        <f t="shared" si="23"/>
        <v>0</v>
      </c>
      <c r="H69" s="805">
        <f t="shared" si="23"/>
        <v>0</v>
      </c>
      <c r="I69" s="805">
        <f t="shared" si="23"/>
        <v>0</v>
      </c>
      <c r="J69" s="805">
        <f t="shared" si="23"/>
        <v>0</v>
      </c>
      <c r="K69" s="805">
        <f t="shared" si="23"/>
        <v>0</v>
      </c>
      <c r="L69" s="805">
        <f t="shared" si="23"/>
        <v>0</v>
      </c>
      <c r="M69" s="805">
        <f t="shared" si="23"/>
        <v>0</v>
      </c>
      <c r="N69" s="805">
        <f t="shared" si="23"/>
        <v>0</v>
      </c>
      <c r="O69" s="779"/>
      <c r="P69" s="163"/>
    </row>
    <row r="70" spans="1:16" ht="13" x14ac:dyDescent="0.3">
      <c r="A70" s="92"/>
      <c r="B70" s="119"/>
      <c r="C70" s="752"/>
      <c r="D70" s="752"/>
      <c r="E70" s="752"/>
      <c r="F70" s="752"/>
      <c r="G70" s="752"/>
      <c r="H70" s="752"/>
      <c r="I70" s="752"/>
      <c r="J70" s="752"/>
      <c r="K70" s="752"/>
      <c r="L70" s="752"/>
      <c r="M70" s="752"/>
      <c r="N70" s="753"/>
      <c r="O70" s="779">
        <f>SUM(C70:N70)</f>
        <v>0</v>
      </c>
      <c r="P70" s="163"/>
    </row>
    <row r="71" spans="1:16" ht="13" x14ac:dyDescent="0.3">
      <c r="A71" s="4"/>
      <c r="N71" s="5"/>
      <c r="O71" s="779">
        <f>SUM(C76:N76)</f>
        <v>14694.366880992633</v>
      </c>
      <c r="P71" s="163"/>
    </row>
    <row r="72" spans="1:16" ht="13" x14ac:dyDescent="0.3">
      <c r="A72" s="807" t="s">
        <v>442</v>
      </c>
      <c r="B72" s="808">
        <f>GuV_J2!O38</f>
        <v>47670.289962668721</v>
      </c>
      <c r="C72" s="335"/>
      <c r="D72" s="335" t="s">
        <v>411</v>
      </c>
      <c r="E72" s="335"/>
      <c r="F72" s="335"/>
      <c r="G72" s="335"/>
      <c r="H72" s="335"/>
      <c r="I72" s="335"/>
      <c r="J72" s="335"/>
      <c r="K72" s="335"/>
      <c r="L72" s="335"/>
      <c r="M72" s="335"/>
      <c r="N72" s="779"/>
      <c r="O72" s="809" t="s">
        <v>412</v>
      </c>
      <c r="P72" s="163"/>
    </row>
    <row r="73" spans="1:16" ht="13" x14ac:dyDescent="0.3">
      <c r="A73" s="844" t="s">
        <v>413</v>
      </c>
      <c r="B73" s="868">
        <v>0.15</v>
      </c>
      <c r="C73" s="804"/>
      <c r="D73" s="846">
        <f>IF(B72&lt;=0,"",(B72*B73)-LP_J2!O73)</f>
        <v>7150.5434944003082</v>
      </c>
      <c r="E73" s="812">
        <f>IF(B72&lt;0,0,B72*$B73/4)</f>
        <v>1787.635873600077</v>
      </c>
      <c r="F73" s="804"/>
      <c r="G73" s="804"/>
      <c r="H73" s="812">
        <f>E73</f>
        <v>1787.635873600077</v>
      </c>
      <c r="I73" s="804"/>
      <c r="J73" s="804"/>
      <c r="K73" s="812">
        <f>H73</f>
        <v>1787.635873600077</v>
      </c>
      <c r="L73" s="804"/>
      <c r="M73" s="804"/>
      <c r="N73" s="813">
        <f>K73</f>
        <v>1787.635873600077</v>
      </c>
      <c r="O73" s="809">
        <f>SUM(E73:N73)</f>
        <v>7150.5434944003082</v>
      </c>
      <c r="P73" s="163"/>
    </row>
    <row r="74" spans="1:16" ht="13" x14ac:dyDescent="0.3">
      <c r="A74" s="810" t="s">
        <v>414</v>
      </c>
      <c r="B74" s="814">
        <v>5.5E-2</v>
      </c>
      <c r="C74" s="804"/>
      <c r="D74" s="804"/>
      <c r="E74" s="812">
        <f>E73*$B74</f>
        <v>98.319973048004243</v>
      </c>
      <c r="F74" s="804"/>
      <c r="G74" s="804"/>
      <c r="H74" s="812">
        <f>H73*$B74</f>
        <v>98.319973048004243</v>
      </c>
      <c r="I74" s="804"/>
      <c r="J74" s="804"/>
      <c r="K74" s="812">
        <f>K73*$B74</f>
        <v>98.319973048004243</v>
      </c>
      <c r="L74" s="804"/>
      <c r="M74" s="804"/>
      <c r="N74" s="812">
        <f>N73*$B74</f>
        <v>98.319973048004243</v>
      </c>
      <c r="O74" s="809"/>
      <c r="P74" s="163"/>
    </row>
    <row r="75" spans="1:16" x14ac:dyDescent="0.25">
      <c r="A75" s="810" t="s">
        <v>415</v>
      </c>
      <c r="B75" s="815">
        <f>LP_J2!B78</f>
        <v>0</v>
      </c>
      <c r="C75" s="804"/>
      <c r="D75" s="812">
        <f>$B75/4</f>
        <v>0</v>
      </c>
      <c r="E75" s="804"/>
      <c r="F75" s="804"/>
      <c r="G75" s="812">
        <f>$B75/4</f>
        <v>0</v>
      </c>
      <c r="H75" s="804"/>
      <c r="I75" s="804"/>
      <c r="J75" s="812">
        <f>$B75/4</f>
        <v>0</v>
      </c>
      <c r="K75" s="804"/>
      <c r="L75" s="804"/>
      <c r="M75" s="812">
        <f>$B75/4</f>
        <v>0</v>
      </c>
      <c r="N75" s="806"/>
      <c r="O75" s="352"/>
      <c r="P75" s="163"/>
    </row>
    <row r="76" spans="1:16" ht="15.5" x14ac:dyDescent="0.35">
      <c r="A76" s="816" t="s">
        <v>416</v>
      </c>
      <c r="B76" s="817"/>
      <c r="C76" s="818">
        <f t="shared" ref="C76:N76" si="24">SUM(C73:C75)</f>
        <v>0</v>
      </c>
      <c r="D76" s="818">
        <f t="shared" si="24"/>
        <v>7150.5434944003082</v>
      </c>
      <c r="E76" s="818">
        <f t="shared" si="24"/>
        <v>1885.9558466480812</v>
      </c>
      <c r="F76" s="818">
        <f t="shared" si="24"/>
        <v>0</v>
      </c>
      <c r="G76" s="818">
        <f t="shared" si="24"/>
        <v>0</v>
      </c>
      <c r="H76" s="818">
        <f t="shared" si="24"/>
        <v>1885.9558466480812</v>
      </c>
      <c r="I76" s="818">
        <f t="shared" si="24"/>
        <v>0</v>
      </c>
      <c r="J76" s="818">
        <f t="shared" si="24"/>
        <v>0</v>
      </c>
      <c r="K76" s="818">
        <f t="shared" si="24"/>
        <v>1885.9558466480812</v>
      </c>
      <c r="L76" s="818">
        <f t="shared" si="24"/>
        <v>0</v>
      </c>
      <c r="M76" s="818">
        <f t="shared" si="24"/>
        <v>0</v>
      </c>
      <c r="N76" s="819">
        <f t="shared" si="24"/>
        <v>1885.9558466480812</v>
      </c>
      <c r="O76" s="352">
        <f>SUM(C78:N78)</f>
        <v>60000</v>
      </c>
      <c r="P76" s="820"/>
    </row>
    <row r="77" spans="1:16" ht="15.5" x14ac:dyDescent="0.35">
      <c r="A77" s="4"/>
      <c r="N77" s="5"/>
      <c r="O77" s="352">
        <f>SUM(E73:N73)</f>
        <v>7150.5434944003082</v>
      </c>
      <c r="P77" s="820"/>
    </row>
    <row r="78" spans="1:16" ht="15.5" x14ac:dyDescent="0.35">
      <c r="A78" s="810" t="s">
        <v>417</v>
      </c>
      <c r="B78" s="815">
        <f>LP_J2!B81</f>
        <v>5000</v>
      </c>
      <c r="C78" s="804">
        <f t="shared" ref="C78:N78" si="25">$B78</f>
        <v>5000</v>
      </c>
      <c r="D78" s="804">
        <f t="shared" si="25"/>
        <v>5000</v>
      </c>
      <c r="E78" s="804">
        <f t="shared" si="25"/>
        <v>5000</v>
      </c>
      <c r="F78" s="804">
        <f t="shared" si="25"/>
        <v>5000</v>
      </c>
      <c r="G78" s="804">
        <f t="shared" si="25"/>
        <v>5000</v>
      </c>
      <c r="H78" s="804">
        <f t="shared" si="25"/>
        <v>5000</v>
      </c>
      <c r="I78" s="804">
        <f t="shared" si="25"/>
        <v>5000</v>
      </c>
      <c r="J78" s="804">
        <f t="shared" si="25"/>
        <v>5000</v>
      </c>
      <c r="K78" s="804">
        <f t="shared" si="25"/>
        <v>5000</v>
      </c>
      <c r="L78" s="804">
        <f t="shared" si="25"/>
        <v>5000</v>
      </c>
      <c r="M78" s="804">
        <f t="shared" si="25"/>
        <v>5000</v>
      </c>
      <c r="N78" s="806">
        <f t="shared" si="25"/>
        <v>5000</v>
      </c>
      <c r="O78" s="352">
        <f>SUM(C78:N78)</f>
        <v>60000</v>
      </c>
      <c r="P78" s="820"/>
    </row>
    <row r="79" spans="1:16" ht="15.5" x14ac:dyDescent="0.35">
      <c r="A79" s="92"/>
      <c r="B79" s="413"/>
      <c r="C79" s="119"/>
      <c r="D79" s="119"/>
      <c r="E79" s="119"/>
      <c r="F79" s="119"/>
      <c r="G79" s="119"/>
      <c r="H79" s="119"/>
      <c r="I79" s="119"/>
      <c r="J79" s="119"/>
      <c r="K79" s="119"/>
      <c r="L79" s="119"/>
      <c r="M79" s="119"/>
      <c r="N79" s="387"/>
      <c r="O79" s="352"/>
      <c r="P79" s="820"/>
    </row>
    <row r="80" spans="1:16" ht="13" x14ac:dyDescent="0.3">
      <c r="A80" s="821" t="s">
        <v>418</v>
      </c>
      <c r="B80" s="822"/>
      <c r="C80" s="805">
        <f t="shared" ref="C80:N80" si="26">C60+C69+C76+C78</f>
        <v>5000</v>
      </c>
      <c r="D80" s="805">
        <f t="shared" si="26"/>
        <v>12150.543494400308</v>
      </c>
      <c r="E80" s="805">
        <f t="shared" si="26"/>
        <v>6885.9558466480812</v>
      </c>
      <c r="F80" s="805">
        <f t="shared" si="26"/>
        <v>5000</v>
      </c>
      <c r="G80" s="805">
        <f t="shared" si="26"/>
        <v>5000</v>
      </c>
      <c r="H80" s="805">
        <f t="shared" si="26"/>
        <v>6885.9558466480812</v>
      </c>
      <c r="I80" s="805">
        <f t="shared" si="26"/>
        <v>5000</v>
      </c>
      <c r="J80" s="805">
        <f t="shared" si="26"/>
        <v>5000</v>
      </c>
      <c r="K80" s="805">
        <f t="shared" si="26"/>
        <v>6885.9558466480812</v>
      </c>
      <c r="L80" s="805">
        <f t="shared" si="26"/>
        <v>5000</v>
      </c>
      <c r="M80" s="805">
        <f t="shared" si="26"/>
        <v>5000</v>
      </c>
      <c r="N80" s="805">
        <f t="shared" si="26"/>
        <v>6885.9558466480812</v>
      </c>
      <c r="O80" s="779">
        <f>SUM(O76:O78)</f>
        <v>127150.54349440031</v>
      </c>
      <c r="P80" s="163"/>
    </row>
    <row r="81" spans="1:18" ht="15.5" x14ac:dyDescent="0.35">
      <c r="A81" s="4"/>
      <c r="N81" s="5"/>
      <c r="O81" s="5"/>
      <c r="P81" s="820"/>
    </row>
    <row r="82" spans="1:18" ht="13" x14ac:dyDescent="0.3">
      <c r="A82" s="823" t="s">
        <v>419</v>
      </c>
      <c r="B82" s="824"/>
      <c r="C82" s="752">
        <f t="shared" ref="C82:N82" si="27">C54-C80</f>
        <v>-25057.842704581242</v>
      </c>
      <c r="D82" s="752">
        <f t="shared" si="27"/>
        <v>-11142.78276764604</v>
      </c>
      <c r="E82" s="752">
        <f t="shared" si="27"/>
        <v>2483.3916060855445</v>
      </c>
      <c r="F82" s="752">
        <f t="shared" si="27"/>
        <v>3468.8852910554888</v>
      </c>
      <c r="G82" s="752">
        <f t="shared" si="27"/>
        <v>-2680.2135261993972</v>
      </c>
      <c r="H82" s="752">
        <f t="shared" si="27"/>
        <v>-5116.8696968843651</v>
      </c>
      <c r="I82" s="752">
        <f t="shared" si="27"/>
        <v>2306.904123933562</v>
      </c>
      <c r="J82" s="752">
        <f t="shared" si="27"/>
        <v>-4932.5626331586645</v>
      </c>
      <c r="K82" s="752">
        <f t="shared" si="27"/>
        <v>-4195.5108738748258</v>
      </c>
      <c r="L82" s="752">
        <f t="shared" si="27"/>
        <v>967.011445710712</v>
      </c>
      <c r="M82" s="752">
        <f t="shared" si="27"/>
        <v>-3321.7820567784734</v>
      </c>
      <c r="N82" s="753">
        <f t="shared" si="27"/>
        <v>6798.1420628151536</v>
      </c>
      <c r="O82" s="779"/>
      <c r="Q82" t="s">
        <v>443</v>
      </c>
    </row>
    <row r="83" spans="1:18" ht="13" x14ac:dyDescent="0.3">
      <c r="A83" s="239"/>
      <c r="B83" s="15"/>
      <c r="C83" s="335"/>
      <c r="D83" s="335"/>
      <c r="E83" s="335"/>
      <c r="F83" s="335"/>
      <c r="G83" s="335"/>
      <c r="H83" s="335"/>
      <c r="I83" s="335"/>
      <c r="J83" s="335"/>
      <c r="K83" s="335"/>
      <c r="L83" s="335"/>
      <c r="M83" s="335"/>
      <c r="N83" s="387"/>
      <c r="O83" s="779"/>
      <c r="Q83" t="s">
        <v>444</v>
      </c>
    </row>
    <row r="84" spans="1:18" ht="13" x14ac:dyDescent="0.3">
      <c r="A84" s="92" t="s">
        <v>420</v>
      </c>
      <c r="B84" s="825">
        <f>LP_J2!B87</f>
        <v>0.12</v>
      </c>
      <c r="C84" s="367">
        <f t="shared" ref="C84:N84" si="28">IF((C4+((C4+C82)/2)*$B84/12)&gt;0,0,(((C4+(C4+C82))/2)*$B84/12))</f>
        <v>0</v>
      </c>
      <c r="D84" s="367">
        <f t="shared" si="28"/>
        <v>0</v>
      </c>
      <c r="E84" s="367">
        <f t="shared" si="28"/>
        <v>0</v>
      </c>
      <c r="F84" s="367">
        <f t="shared" si="28"/>
        <v>0</v>
      </c>
      <c r="G84" s="367">
        <f t="shared" si="28"/>
        <v>0</v>
      </c>
      <c r="H84" s="367">
        <f t="shared" si="28"/>
        <v>0</v>
      </c>
      <c r="I84" s="367">
        <f t="shared" si="28"/>
        <v>0</v>
      </c>
      <c r="J84" s="367">
        <f t="shared" si="28"/>
        <v>0</v>
      </c>
      <c r="K84" s="367">
        <f t="shared" si="28"/>
        <v>0</v>
      </c>
      <c r="L84" s="367">
        <f t="shared" si="28"/>
        <v>0</v>
      </c>
      <c r="M84" s="367">
        <f t="shared" si="28"/>
        <v>0</v>
      </c>
      <c r="N84" s="826">
        <f t="shared" si="28"/>
        <v>0</v>
      </c>
      <c r="O84" s="779">
        <f>SUM(C84:N84)</f>
        <v>0</v>
      </c>
      <c r="Q84">
        <v>2024</v>
      </c>
      <c r="R84" s="163">
        <f>O84</f>
        <v>0</v>
      </c>
    </row>
    <row r="85" spans="1:18" x14ac:dyDescent="0.25">
      <c r="A85" s="92" t="s">
        <v>421</v>
      </c>
      <c r="B85" s="825">
        <v>0.19</v>
      </c>
      <c r="C85" s="367">
        <f t="shared" ref="C85:N85" si="29">C84*$B85</f>
        <v>0</v>
      </c>
      <c r="D85" s="367">
        <f t="shared" si="29"/>
        <v>0</v>
      </c>
      <c r="E85" s="367">
        <f t="shared" si="29"/>
        <v>0</v>
      </c>
      <c r="F85" s="367">
        <f t="shared" si="29"/>
        <v>0</v>
      </c>
      <c r="G85" s="367">
        <f t="shared" si="29"/>
        <v>0</v>
      </c>
      <c r="H85" s="367">
        <f t="shared" si="29"/>
        <v>0</v>
      </c>
      <c r="I85" s="367">
        <f t="shared" si="29"/>
        <v>0</v>
      </c>
      <c r="J85" s="367">
        <f t="shared" si="29"/>
        <v>0</v>
      </c>
      <c r="K85" s="367">
        <f t="shared" si="29"/>
        <v>0</v>
      </c>
      <c r="L85" s="367">
        <f t="shared" si="29"/>
        <v>0</v>
      </c>
      <c r="M85" s="367">
        <f t="shared" si="29"/>
        <v>0</v>
      </c>
      <c r="N85" s="826">
        <f t="shared" si="29"/>
        <v>0</v>
      </c>
      <c r="O85" s="352"/>
      <c r="Q85">
        <v>2023</v>
      </c>
      <c r="R85" s="163">
        <f>LP_J2!O87</f>
        <v>0</v>
      </c>
    </row>
    <row r="86" spans="1:18" ht="13" x14ac:dyDescent="0.3">
      <c r="A86" s="239"/>
      <c r="B86" s="15"/>
      <c r="N86" s="5"/>
      <c r="O86" s="352"/>
    </row>
    <row r="87" spans="1:18" ht="14" x14ac:dyDescent="0.3">
      <c r="A87" s="827" t="s">
        <v>422</v>
      </c>
      <c r="B87" s="828"/>
      <c r="C87" s="782">
        <f t="shared" ref="C87:N87" si="30">C82+C84+C85</f>
        <v>-25057.842704581242</v>
      </c>
      <c r="D87" s="782">
        <f t="shared" si="30"/>
        <v>-11142.78276764604</v>
      </c>
      <c r="E87" s="782">
        <f t="shared" si="30"/>
        <v>2483.3916060855445</v>
      </c>
      <c r="F87" s="782">
        <f t="shared" si="30"/>
        <v>3468.8852910554888</v>
      </c>
      <c r="G87" s="782">
        <f t="shared" si="30"/>
        <v>-2680.2135261993972</v>
      </c>
      <c r="H87" s="782">
        <f t="shared" si="30"/>
        <v>-5116.8696968843651</v>
      </c>
      <c r="I87" s="782">
        <f t="shared" si="30"/>
        <v>2306.904123933562</v>
      </c>
      <c r="J87" s="782">
        <f t="shared" si="30"/>
        <v>-4932.5626331586645</v>
      </c>
      <c r="K87" s="782">
        <f t="shared" si="30"/>
        <v>-4195.5108738748258</v>
      </c>
      <c r="L87" s="782">
        <f t="shared" si="30"/>
        <v>967.011445710712</v>
      </c>
      <c r="M87" s="782">
        <f t="shared" si="30"/>
        <v>-3321.7820567784734</v>
      </c>
      <c r="N87" s="783">
        <f t="shared" si="30"/>
        <v>6798.1420628151536</v>
      </c>
      <c r="O87" s="829">
        <f>SUM(C87:N87)</f>
        <v>-40423.229729522551</v>
      </c>
    </row>
    <row r="88" spans="1:18" ht="14" x14ac:dyDescent="0.3">
      <c r="A88" s="15"/>
      <c r="B88" s="15"/>
      <c r="C88" s="335"/>
      <c r="D88" s="335"/>
      <c r="E88" s="335"/>
      <c r="F88" s="335"/>
      <c r="G88" s="335"/>
      <c r="H88" s="335"/>
      <c r="I88" s="335"/>
      <c r="J88" s="335"/>
      <c r="K88" s="335"/>
      <c r="L88" s="335"/>
      <c r="M88" s="335"/>
      <c r="N88" s="335"/>
      <c r="O88" s="57"/>
    </row>
    <row r="89" spans="1:18" ht="15.5" x14ac:dyDescent="0.35">
      <c r="A89" s="830"/>
      <c r="B89" s="830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</row>
    <row r="90" spans="1:18" x14ac:dyDescent="0.25">
      <c r="A90" s="98" t="s">
        <v>423</v>
      </c>
      <c r="C90" s="119">
        <f t="shared" ref="C90:N90" si="31">C57-C84</f>
        <v>0</v>
      </c>
      <c r="D90" s="119">
        <f t="shared" si="31"/>
        <v>0</v>
      </c>
      <c r="E90" s="119">
        <f t="shared" si="31"/>
        <v>0</v>
      </c>
      <c r="F90" s="119">
        <f t="shared" si="31"/>
        <v>0</v>
      </c>
      <c r="G90" s="119">
        <f t="shared" si="31"/>
        <v>0</v>
      </c>
      <c r="H90" s="119">
        <f t="shared" si="31"/>
        <v>0</v>
      </c>
      <c r="I90" s="119">
        <f t="shared" si="31"/>
        <v>0</v>
      </c>
      <c r="J90" s="119">
        <f t="shared" si="31"/>
        <v>0</v>
      </c>
      <c r="K90" s="119">
        <f t="shared" si="31"/>
        <v>0</v>
      </c>
      <c r="L90" s="119">
        <f t="shared" si="31"/>
        <v>0</v>
      </c>
      <c r="M90" s="119">
        <f t="shared" si="31"/>
        <v>0</v>
      </c>
      <c r="N90" s="119">
        <f t="shared" si="31"/>
        <v>0</v>
      </c>
      <c r="O90" s="119">
        <f>SUM(C90:N90)</f>
        <v>0</v>
      </c>
    </row>
    <row r="92" spans="1:18" ht="13" x14ac:dyDescent="0.3">
      <c r="A92" s="15" t="s">
        <v>424</v>
      </c>
    </row>
    <row r="106" spans="14:14" ht="14" x14ac:dyDescent="0.3">
      <c r="N106" s="869"/>
    </row>
    <row r="110" spans="14:14" ht="14" x14ac:dyDescent="0.3">
      <c r="N110" s="869"/>
    </row>
    <row r="112" spans="14:14" x14ac:dyDescent="0.25">
      <c r="N112" s="870"/>
    </row>
  </sheetData>
  <mergeCells count="1">
    <mergeCell ref="A46:B46"/>
  </mergeCells>
  <conditionalFormatting sqref="C82:N82 C87:N88">
    <cfRule type="cellIs" dxfId="0" priority="2" operator="lessThan">
      <formula>0</formula>
    </cfRule>
  </conditionalFormatting>
  <pageMargins left="0.43307086614173229" right="7.874015748031496E-2" top="0.86614173228346458" bottom="0.27559055118110237" header="0.51181102362204722" footer="0.51181102362204722"/>
  <pageSetup paperSize="9" scale="72" fitToHeight="2" orientation="landscape" horizontalDpi="300" verticalDpi="300" r:id="rId1"/>
  <rowBreaks count="1" manualBreakCount="1">
    <brk id="54" max="1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I40"/>
  <sheetViews>
    <sheetView showGridLines="0" topLeftCell="A2" zoomScaleNormal="100" workbookViewId="0">
      <selection activeCell="G40" sqref="G40"/>
    </sheetView>
  </sheetViews>
  <sheetFormatPr baseColWidth="10" defaultColWidth="10.453125" defaultRowHeight="12.5" x14ac:dyDescent="0.25"/>
  <cols>
    <col min="1" max="1" width="41.81640625" customWidth="1"/>
    <col min="2" max="4" width="14" style="303" customWidth="1"/>
    <col min="5" max="5" width="19.26953125" style="303" customWidth="1"/>
  </cols>
  <sheetData>
    <row r="1" spans="1:7" x14ac:dyDescent="0.25">
      <c r="A1" s="1"/>
      <c r="B1" s="871"/>
      <c r="C1" s="2"/>
      <c r="D1" s="3"/>
    </row>
    <row r="2" spans="1:7" ht="18" x14ac:dyDescent="0.4">
      <c r="A2" s="872" t="str">
        <f>Start!C10</f>
        <v>Bäckerei Muster UG</v>
      </c>
      <c r="C2"/>
      <c r="D2" s="5"/>
    </row>
    <row r="3" spans="1:7" x14ac:dyDescent="0.25">
      <c r="A3" s="4"/>
      <c r="C3"/>
      <c r="D3" s="5"/>
    </row>
    <row r="4" spans="1:7" ht="18" x14ac:dyDescent="0.4">
      <c r="A4" s="371" t="s">
        <v>445</v>
      </c>
      <c r="B4" s="871"/>
      <c r="C4" s="2"/>
      <c r="D4" s="3"/>
    </row>
    <row r="5" spans="1:7" ht="18" x14ac:dyDescent="0.4">
      <c r="A5" s="338"/>
      <c r="B5"/>
      <c r="C5"/>
      <c r="D5" s="5"/>
    </row>
    <row r="6" spans="1:7" ht="14" x14ac:dyDescent="0.3">
      <c r="A6" s="4"/>
      <c r="B6" s="966" t="str">
        <f>Start!C7</f>
        <v>Neuplanung</v>
      </c>
      <c r="C6" s="966"/>
      <c r="D6" s="966"/>
    </row>
    <row r="7" spans="1:7" ht="13" x14ac:dyDescent="0.3">
      <c r="A7" s="873" t="s">
        <v>446</v>
      </c>
      <c r="B7" s="874">
        <f>Start!C13</f>
        <v>2026</v>
      </c>
      <c r="C7" s="874">
        <f>Start!C15</f>
        <v>2027</v>
      </c>
      <c r="D7" s="874">
        <f>Start!C17</f>
        <v>2028</v>
      </c>
    </row>
    <row r="8" spans="1:7" s="15" customFormat="1" ht="13" x14ac:dyDescent="0.3">
      <c r="A8" s="104" t="s">
        <v>252</v>
      </c>
      <c r="B8" s="875">
        <f>GuV_J1!O5</f>
        <v>823396.05788834358</v>
      </c>
      <c r="C8" s="875">
        <f>GuV_J2!O8</f>
        <v>856941.23145340441</v>
      </c>
      <c r="D8" s="875">
        <f>GuV_J3!O8</f>
        <v>856941.23145340441</v>
      </c>
      <c r="G8" s="876"/>
    </row>
    <row r="9" spans="1:7" x14ac:dyDescent="0.25">
      <c r="A9" s="877" t="s">
        <v>447</v>
      </c>
      <c r="B9" s="878">
        <f>GuV_J1!O12</f>
        <v>5820</v>
      </c>
      <c r="C9" s="878">
        <f>GuV_J2!O12</f>
        <v>5820</v>
      </c>
      <c r="D9" s="878">
        <f>GuV_J3!O12</f>
        <v>5820</v>
      </c>
      <c r="G9" s="163"/>
    </row>
    <row r="10" spans="1:7" x14ac:dyDescent="0.25">
      <c r="A10" s="879"/>
      <c r="B10" s="880"/>
      <c r="C10" s="880"/>
      <c r="D10" s="880"/>
      <c r="G10" s="163"/>
    </row>
    <row r="11" spans="1:7" x14ac:dyDescent="0.25">
      <c r="A11" s="877" t="s">
        <v>253</v>
      </c>
      <c r="B11" s="878">
        <f>GuV_J1!O10</f>
        <v>143163.84631141511</v>
      </c>
      <c r="C11" s="878">
        <f>GuV_J2!O10</f>
        <v>148996.34456878391</v>
      </c>
      <c r="D11" s="878">
        <f>GuV_J3!O10</f>
        <v>148996.34456878391</v>
      </c>
      <c r="G11" s="881"/>
    </row>
    <row r="12" spans="1:7" x14ac:dyDescent="0.25">
      <c r="A12" s="765"/>
      <c r="B12" s="880"/>
      <c r="C12" s="880"/>
      <c r="D12" s="880"/>
      <c r="G12" s="52"/>
    </row>
    <row r="13" spans="1:7" s="15" customFormat="1" ht="13" x14ac:dyDescent="0.3">
      <c r="A13" s="882" t="s">
        <v>255</v>
      </c>
      <c r="B13" s="875">
        <f>B8+B9-B11</f>
        <v>686052.2115769285</v>
      </c>
      <c r="C13" s="875">
        <f>C8+C9-C11</f>
        <v>713764.88688462053</v>
      </c>
      <c r="D13" s="875">
        <f>D8+D9-D11</f>
        <v>713764.88688462053</v>
      </c>
    </row>
    <row r="14" spans="1:7" x14ac:dyDescent="0.25">
      <c r="A14" s="765" t="s">
        <v>343</v>
      </c>
      <c r="B14" s="880"/>
      <c r="C14" s="880"/>
      <c r="D14" s="880"/>
    </row>
    <row r="15" spans="1:7" x14ac:dyDescent="0.25">
      <c r="A15" s="883" t="str">
        <f>GuV_J3!A15</f>
        <v>Personalkosten</v>
      </c>
      <c r="B15" s="884">
        <f>GuV_J1!O15</f>
        <v>521620.54380000004</v>
      </c>
      <c r="C15" s="884">
        <f>GuV_J2!O15</f>
        <v>547701.57099000004</v>
      </c>
      <c r="D15" s="884">
        <f>GuV_J3!O15</f>
        <v>575086.64953949989</v>
      </c>
    </row>
    <row r="16" spans="1:7" x14ac:dyDescent="0.25">
      <c r="A16" s="758" t="str">
        <f>GuV_J3!A16</f>
        <v>Raumkosten</v>
      </c>
      <c r="B16" s="885">
        <f>GuV_J1!O16</f>
        <v>80000</v>
      </c>
      <c r="C16" s="885">
        <f>GuV_J2!O16</f>
        <v>80000</v>
      </c>
      <c r="D16" s="885">
        <f>GuV_J3!O16</f>
        <v>80000</v>
      </c>
    </row>
    <row r="17" spans="1:8" x14ac:dyDescent="0.25">
      <c r="A17" s="758" t="str">
        <f>GuV_J3!A17</f>
        <v>betr. Steuern</v>
      </c>
      <c r="B17" s="885">
        <f>GuV_J1!O17</f>
        <v>500</v>
      </c>
      <c r="C17" s="885">
        <f>GuV_J2!O17</f>
        <v>500</v>
      </c>
      <c r="D17" s="885">
        <f>GuV_J3!O17</f>
        <v>500</v>
      </c>
    </row>
    <row r="18" spans="1:8" x14ac:dyDescent="0.25">
      <c r="A18" s="758" t="str">
        <f>GuV_J3!A18</f>
        <v>Versich. / Beiträge</v>
      </c>
      <c r="B18" s="885">
        <f>GuV_J1!O18</f>
        <v>3783.33</v>
      </c>
      <c r="C18" s="885">
        <f>GuV_J2!O18</f>
        <v>3783.33</v>
      </c>
      <c r="D18" s="885">
        <f>GuV_J3!O18</f>
        <v>3783.33</v>
      </c>
    </row>
    <row r="19" spans="1:8" x14ac:dyDescent="0.25">
      <c r="A19" s="758" t="str">
        <f>GuV_J3!A19</f>
        <v>Rechts- und Beratungskosten / bes. Kosten</v>
      </c>
      <c r="B19" s="885">
        <f>GuV_J1!O19</f>
        <v>0</v>
      </c>
      <c r="C19" s="885">
        <f>GuV_J2!O19</f>
        <v>0</v>
      </c>
      <c r="D19" s="885">
        <f>GuV_J3!O19</f>
        <v>0</v>
      </c>
    </row>
    <row r="20" spans="1:8" x14ac:dyDescent="0.25">
      <c r="A20" s="758" t="str">
        <f>GuV_J3!A20</f>
        <v>Fahrzeugkosten</v>
      </c>
      <c r="B20" s="885">
        <f>GuV_J1!O20</f>
        <v>13999.999999999998</v>
      </c>
      <c r="C20" s="885">
        <f>GuV_J2!O20</f>
        <v>1500</v>
      </c>
      <c r="D20" s="885">
        <f>GuV_J3!O20</f>
        <v>1500</v>
      </c>
      <c r="G20" s="163"/>
      <c r="H20" s="185"/>
    </row>
    <row r="21" spans="1:8" x14ac:dyDescent="0.25">
      <c r="A21" s="758" t="str">
        <f>GuV_J3!A21</f>
        <v>Werbe-, Reisekosten</v>
      </c>
      <c r="B21" s="885">
        <f>GuV_J1!O21</f>
        <v>3600</v>
      </c>
      <c r="C21" s="885">
        <f>GuV_J2!O21</f>
        <v>2400</v>
      </c>
      <c r="D21" s="885">
        <f>GuV_J3!O21</f>
        <v>2400</v>
      </c>
      <c r="G21" s="163"/>
      <c r="H21" s="185"/>
    </row>
    <row r="22" spans="1:8" x14ac:dyDescent="0.25">
      <c r="A22" s="758" t="str">
        <f>GuV_J3!A22</f>
        <v>Kosten Warenabgabe</v>
      </c>
      <c r="B22" s="885">
        <f>GuV_J1!O22</f>
        <v>7503.9834794382941</v>
      </c>
      <c r="C22" s="885">
        <f>GuV_J2!O22</f>
        <v>7809.695931951931</v>
      </c>
      <c r="D22" s="885">
        <f>GuV_J3!O22</f>
        <v>7809.695931951931</v>
      </c>
      <c r="G22" s="163"/>
      <c r="H22" s="185"/>
    </row>
    <row r="23" spans="1:8" x14ac:dyDescent="0.25">
      <c r="A23" s="758" t="str">
        <f>GuV_J3!A23</f>
        <v>Reparaturen / Instandh.</v>
      </c>
      <c r="B23" s="885">
        <f>GuV_J1!O23</f>
        <v>7200</v>
      </c>
      <c r="C23" s="885">
        <f>GuV_J2!O23</f>
        <v>7200</v>
      </c>
      <c r="D23" s="885">
        <f>GuV_J3!O23</f>
        <v>7200</v>
      </c>
    </row>
    <row r="24" spans="1:8" x14ac:dyDescent="0.25">
      <c r="A24" s="758" t="str">
        <f>GuV_J3!A24</f>
        <v>Sonstige Kosten</v>
      </c>
      <c r="B24" s="885">
        <f>GuV_J1!O24</f>
        <v>3199.9999999999995</v>
      </c>
      <c r="C24" s="885">
        <f>GuV_J2!O24</f>
        <v>3199.9999999999995</v>
      </c>
      <c r="D24" s="885">
        <f>GuV_J3!O24</f>
        <v>3199.9999999999986</v>
      </c>
    </row>
    <row r="25" spans="1:8" x14ac:dyDescent="0.25">
      <c r="A25" s="758">
        <f>GuV_J3!A25</f>
        <v>0</v>
      </c>
      <c r="B25" s="885">
        <f>GuV_J1!O25</f>
        <v>0</v>
      </c>
      <c r="C25" s="885">
        <f>GuV_J2!O25</f>
        <v>0</v>
      </c>
      <c r="D25" s="885">
        <f>GuV_J3!O25</f>
        <v>0</v>
      </c>
    </row>
    <row r="26" spans="1:8" ht="13" x14ac:dyDescent="0.3">
      <c r="A26" s="763" t="str">
        <f>GuV_J3!A26</f>
        <v>Summe Sachkosten (ohne Abschreibungen)</v>
      </c>
      <c r="B26" s="886">
        <f>SUM(B15:B25)</f>
        <v>641407.85727943841</v>
      </c>
      <c r="C26" s="886">
        <f>SUM(C15:C25)</f>
        <v>654094.59692195198</v>
      </c>
      <c r="D26" s="886">
        <f>SUM(D15:D25)</f>
        <v>681479.67547145183</v>
      </c>
    </row>
    <row r="27" spans="1:8" x14ac:dyDescent="0.25">
      <c r="A27" s="758"/>
      <c r="B27" s="885"/>
      <c r="C27" s="885"/>
      <c r="D27" s="885"/>
    </row>
    <row r="28" spans="1:8" ht="13" x14ac:dyDescent="0.3">
      <c r="A28" s="887" t="str">
        <f>GuV_J3!A27</f>
        <v>EBITDA</v>
      </c>
      <c r="B28" s="888">
        <f>B13-B26</f>
        <v>44644.354297490092</v>
      </c>
      <c r="C28" s="888">
        <f>C13-C26</f>
        <v>59670.289962668554</v>
      </c>
      <c r="D28" s="888">
        <f>D13-D26</f>
        <v>32285.211413168698</v>
      </c>
    </row>
    <row r="29" spans="1:8" x14ac:dyDescent="0.25">
      <c r="A29" s="758" t="str">
        <f>GuV_J3!A28</f>
        <v>Abschreibungen</v>
      </c>
      <c r="B29" s="885">
        <f>GuV_J1!O28</f>
        <v>12000</v>
      </c>
      <c r="C29" s="885">
        <f>GuV_J2!O28</f>
        <v>12000</v>
      </c>
      <c r="D29" s="885">
        <f>GuV_J3!O28</f>
        <v>12000</v>
      </c>
    </row>
    <row r="30" spans="1:8" s="15" customFormat="1" ht="13" x14ac:dyDescent="0.3">
      <c r="A30" s="889" t="s">
        <v>448</v>
      </c>
      <c r="B30" s="890">
        <f>B26+B29</f>
        <v>653407.85727943841</v>
      </c>
      <c r="C30" s="890">
        <f>C26+C29</f>
        <v>666094.59692195198</v>
      </c>
      <c r="D30" s="890">
        <f>D26+D29</f>
        <v>693479.67547145183</v>
      </c>
    </row>
    <row r="31" spans="1:8" x14ac:dyDescent="0.25">
      <c r="A31" s="765"/>
      <c r="B31" s="880"/>
      <c r="C31" s="880"/>
      <c r="D31" s="880"/>
    </row>
    <row r="32" spans="1:8" ht="13" x14ac:dyDescent="0.3">
      <c r="A32" s="882" t="s">
        <v>449</v>
      </c>
      <c r="B32" s="875">
        <f>B28-B29</f>
        <v>32644.354297490092</v>
      </c>
      <c r="C32" s="875">
        <f>C28-C29</f>
        <v>47670.289962668554</v>
      </c>
      <c r="D32" s="875">
        <f>D28-D29</f>
        <v>20285.211413168698</v>
      </c>
    </row>
    <row r="33" spans="1:9" x14ac:dyDescent="0.25">
      <c r="A33" s="765"/>
      <c r="B33" s="880"/>
      <c r="C33" s="880"/>
      <c r="D33" s="880"/>
    </row>
    <row r="34" spans="1:9" x14ac:dyDescent="0.25">
      <c r="A34" s="883" t="s">
        <v>450</v>
      </c>
      <c r="B34" s="891">
        <f>GuV_J1!O32+GuV_J1!C33</f>
        <v>235.94704119638143</v>
      </c>
      <c r="C34" s="891">
        <f>GuV_J2!O32+GuV_J2!O33</f>
        <v>0</v>
      </c>
      <c r="D34" s="891">
        <f>GuV_J3!O32+GuV_J2!O33</f>
        <v>0</v>
      </c>
      <c r="G34" s="163"/>
      <c r="H34" s="163"/>
      <c r="I34" s="163"/>
    </row>
    <row r="35" spans="1:9" x14ac:dyDescent="0.25">
      <c r="A35" s="758" t="s">
        <v>451</v>
      </c>
      <c r="B35" s="892">
        <f>GuV_J1!O34+GuV_J1!O35</f>
        <v>0</v>
      </c>
      <c r="C35" s="892">
        <f>GuV_J2!O34+GuV_J2!OP35</f>
        <v>0</v>
      </c>
      <c r="D35" s="892">
        <f>GuV_J3!O34+GuV_J3!O35</f>
        <v>0</v>
      </c>
    </row>
    <row r="36" spans="1:9" x14ac:dyDescent="0.25">
      <c r="A36" s="889" t="s">
        <v>277</v>
      </c>
      <c r="B36" s="893">
        <f>B35-B34</f>
        <v>-235.94704119638143</v>
      </c>
      <c r="C36" s="893">
        <f>C35-C34</f>
        <v>0</v>
      </c>
      <c r="D36" s="894">
        <f>D35-D34</f>
        <v>0</v>
      </c>
    </row>
    <row r="37" spans="1:9" x14ac:dyDescent="0.25">
      <c r="A37" s="765"/>
      <c r="B37" s="880"/>
      <c r="C37" s="880"/>
      <c r="D37" s="880"/>
    </row>
    <row r="38" spans="1:9" ht="16" thickBot="1" x14ac:dyDescent="0.4">
      <c r="A38" s="895" t="s">
        <v>278</v>
      </c>
      <c r="B38" s="875">
        <f>B32+B36</f>
        <v>32408.407256293711</v>
      </c>
      <c r="C38" s="875">
        <f>C32+C36</f>
        <v>47670.289962668554</v>
      </c>
      <c r="D38" s="875">
        <f>D32+D36</f>
        <v>20285.211413168698</v>
      </c>
    </row>
    <row r="39" spans="1:9" x14ac:dyDescent="0.25">
      <c r="A39" s="303"/>
    </row>
    <row r="40" spans="1:9" x14ac:dyDescent="0.25">
      <c r="A40" s="303"/>
    </row>
  </sheetData>
  <mergeCells count="1">
    <mergeCell ref="B6:D6"/>
  </mergeCells>
  <printOptions horizontalCentered="1"/>
  <pageMargins left="0.74791666666666701" right="0.31527777777777799" top="0.35416666666666702" bottom="0.31527777777777799" header="0.511811023622047" footer="0.511811023622047"/>
  <pageSetup paperSize="9" orientation="landscape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2:BA66"/>
  <sheetViews>
    <sheetView showGridLines="0" zoomScaleNormal="100" workbookViewId="0">
      <selection activeCell="B11" sqref="B11"/>
    </sheetView>
  </sheetViews>
  <sheetFormatPr baseColWidth="10" defaultColWidth="10.453125" defaultRowHeight="12.5" x14ac:dyDescent="0.25"/>
  <cols>
    <col min="1" max="1" width="20.54296875" customWidth="1"/>
    <col min="2" max="13" width="10.81640625" customWidth="1"/>
    <col min="14" max="14" width="11.453125" customWidth="1"/>
  </cols>
  <sheetData>
    <row r="2" spans="1:37" ht="21.75" customHeight="1" x14ac:dyDescent="0.25"/>
    <row r="3" spans="1:37" ht="17.25" customHeight="1" x14ac:dyDescent="0.4">
      <c r="B3" s="618" t="str">
        <f>Start!C10</f>
        <v>Bäckerei Muster UG</v>
      </c>
    </row>
    <row r="4" spans="1:37" ht="17.25" customHeight="1" x14ac:dyDescent="0.4">
      <c r="B4" s="618"/>
    </row>
    <row r="5" spans="1:37" ht="18" x14ac:dyDescent="0.4">
      <c r="B5" s="896" t="s">
        <v>452</v>
      </c>
      <c r="K5" s="896" t="str">
        <f>Start!C7</f>
        <v>Neuplanung</v>
      </c>
    </row>
    <row r="6" spans="1:37" ht="17.5" x14ac:dyDescent="0.35">
      <c r="B6" s="897" t="s">
        <v>453</v>
      </c>
      <c r="C6" s="898"/>
      <c r="D6" s="899"/>
      <c r="G6" s="163"/>
    </row>
    <row r="7" spans="1:37" ht="17.5" x14ac:dyDescent="0.35">
      <c r="B7" s="405"/>
      <c r="C7" s="898"/>
      <c r="D7" s="899"/>
      <c r="G7" s="163"/>
    </row>
    <row r="8" spans="1:37" ht="13" x14ac:dyDescent="0.3">
      <c r="B8" s="900">
        <f>Start!C13</f>
        <v>2026</v>
      </c>
      <c r="N8" s="900">
        <f>B8+1</f>
        <v>2027</v>
      </c>
      <c r="Z8" s="900">
        <f>N8+1</f>
        <v>2028</v>
      </c>
    </row>
    <row r="9" spans="1:37" s="15" customFormat="1" ht="13" x14ac:dyDescent="0.3">
      <c r="A9" s="901" t="s">
        <v>454</v>
      </c>
      <c r="B9" s="902" t="s">
        <v>68</v>
      </c>
      <c r="C9" s="902" t="s">
        <v>69</v>
      </c>
      <c r="D9" s="902" t="s">
        <v>70</v>
      </c>
      <c r="E9" s="902" t="s">
        <v>71</v>
      </c>
      <c r="F9" s="902" t="s">
        <v>72</v>
      </c>
      <c r="G9" s="902" t="s">
        <v>73</v>
      </c>
      <c r="H9" s="902" t="s">
        <v>74</v>
      </c>
      <c r="I9" s="902" t="s">
        <v>75</v>
      </c>
      <c r="J9" s="902" t="s">
        <v>76</v>
      </c>
      <c r="K9" s="902" t="s">
        <v>77</v>
      </c>
      <c r="L9" s="902" t="s">
        <v>78</v>
      </c>
      <c r="M9" s="902" t="s">
        <v>79</v>
      </c>
      <c r="N9" s="902" t="s">
        <v>68</v>
      </c>
      <c r="O9" s="902" t="s">
        <v>69</v>
      </c>
      <c r="P9" s="902" t="s">
        <v>70</v>
      </c>
      <c r="Q9" s="902" t="s">
        <v>71</v>
      </c>
      <c r="R9" s="902" t="s">
        <v>72</v>
      </c>
      <c r="S9" s="902" t="s">
        <v>73</v>
      </c>
      <c r="T9" s="902" t="s">
        <v>74</v>
      </c>
      <c r="U9" s="902" t="s">
        <v>75</v>
      </c>
      <c r="V9" s="902" t="s">
        <v>76</v>
      </c>
      <c r="W9" s="902" t="s">
        <v>77</v>
      </c>
      <c r="X9" s="902" t="s">
        <v>78</v>
      </c>
      <c r="Y9" s="902" t="s">
        <v>79</v>
      </c>
      <c r="Z9" s="902" t="s">
        <v>68</v>
      </c>
      <c r="AA9" s="902" t="s">
        <v>69</v>
      </c>
      <c r="AB9" s="902" t="s">
        <v>70</v>
      </c>
      <c r="AC9" s="902" t="s">
        <v>71</v>
      </c>
      <c r="AD9" s="902" t="s">
        <v>72</v>
      </c>
      <c r="AE9" s="902" t="s">
        <v>73</v>
      </c>
      <c r="AF9" s="902" t="s">
        <v>74</v>
      </c>
      <c r="AG9" s="902" t="s">
        <v>75</v>
      </c>
      <c r="AH9" s="902" t="s">
        <v>76</v>
      </c>
      <c r="AI9" s="902" t="s">
        <v>77</v>
      </c>
      <c r="AJ9" s="902" t="s">
        <v>78</v>
      </c>
      <c r="AK9" s="902" t="s">
        <v>79</v>
      </c>
    </row>
    <row r="10" spans="1:37" ht="13" x14ac:dyDescent="0.3">
      <c r="A10" s="903" t="s">
        <v>455</v>
      </c>
      <c r="B10" s="904">
        <f>-LP_J3!C5</f>
        <v>-50000</v>
      </c>
      <c r="C10" s="904">
        <f>-LP_J3!D5</f>
        <v>-50000</v>
      </c>
      <c r="D10" s="904">
        <f>-LP_J3!E5</f>
        <v>-50000</v>
      </c>
      <c r="E10" s="904">
        <f>-LP_J3!F5</f>
        <v>-50000</v>
      </c>
      <c r="F10" s="904">
        <f>-LP_J3!G5</f>
        <v>-50000</v>
      </c>
      <c r="G10" s="904">
        <f>-LP_J3!H5</f>
        <v>-50000</v>
      </c>
      <c r="H10" s="904">
        <f>-LP_J3!I5</f>
        <v>-50000</v>
      </c>
      <c r="I10" s="904">
        <f>-LP_J3!J5</f>
        <v>-50000</v>
      </c>
      <c r="J10" s="904">
        <f>-LP_J3!K5</f>
        <v>-50000</v>
      </c>
      <c r="K10" s="904">
        <f>-LP_J3!L5</f>
        <v>-50000</v>
      </c>
      <c r="L10" s="904">
        <f>-LP_J3!M5</f>
        <v>-50000</v>
      </c>
      <c r="M10" s="904">
        <f>-LP_J3!N5</f>
        <v>-50000</v>
      </c>
      <c r="N10" s="904">
        <f>-LP_J2!C5</f>
        <v>-50000</v>
      </c>
      <c r="O10" s="904">
        <f>-LP_J2!D5</f>
        <v>-50000</v>
      </c>
      <c r="P10" s="904">
        <f>-LP_J2!E5</f>
        <v>-50000</v>
      </c>
      <c r="Q10" s="904">
        <f>-LP_J2!F5</f>
        <v>-50000</v>
      </c>
      <c r="R10" s="904">
        <f>-LP_J2!G5</f>
        <v>-50000</v>
      </c>
      <c r="S10" s="904">
        <f>-LP_J2!H5</f>
        <v>-50000</v>
      </c>
      <c r="T10" s="904">
        <f>-LP_J2!I5</f>
        <v>-50000</v>
      </c>
      <c r="U10" s="904">
        <f>-LP_J2!J5</f>
        <v>-50000</v>
      </c>
      <c r="V10" s="904">
        <f>-LP_J2!K5</f>
        <v>-50000</v>
      </c>
      <c r="W10" s="904">
        <f>-LP_J2!L5</f>
        <v>-50000</v>
      </c>
      <c r="X10" s="904">
        <f>-LP_J2!M5</f>
        <v>-50000</v>
      </c>
      <c r="Y10" s="904">
        <f>-LP_J2!N5</f>
        <v>-50000</v>
      </c>
      <c r="Z10" s="904">
        <f>-LP_J2!O5</f>
        <v>-50000</v>
      </c>
      <c r="AA10" s="904">
        <f>-LP_J3!D5</f>
        <v>-50000</v>
      </c>
      <c r="AB10" s="904">
        <f>-LP_J3!E5</f>
        <v>-50000</v>
      </c>
      <c r="AC10" s="904">
        <f>-LP_J3!F5</f>
        <v>-50000</v>
      </c>
      <c r="AD10" s="904">
        <f>-LP_J3!G5</f>
        <v>-50000</v>
      </c>
      <c r="AE10" s="904">
        <f>-LP_J3!H5</f>
        <v>-50000</v>
      </c>
      <c r="AF10" s="904">
        <f>-LP_J3!I5</f>
        <v>-50000</v>
      </c>
      <c r="AG10" s="904">
        <f>-LP_J3!J5</f>
        <v>-50000</v>
      </c>
      <c r="AH10" s="904">
        <f>-LP_J3!K5</f>
        <v>-50000</v>
      </c>
      <c r="AI10" s="904">
        <f>-LP_J3!L5</f>
        <v>-50000</v>
      </c>
      <c r="AJ10" s="904">
        <f>-LP_J3!M5</f>
        <v>-50000</v>
      </c>
      <c r="AK10" s="904">
        <f>-LP_J3!N5</f>
        <v>-50000</v>
      </c>
    </row>
    <row r="11" spans="1:37" ht="13" x14ac:dyDescent="0.3">
      <c r="A11" s="905" t="s">
        <v>456</v>
      </c>
      <c r="B11" s="906">
        <f>LP_J1!D4</f>
        <v>74303.899136206979</v>
      </c>
      <c r="C11" s="906">
        <f>LP_J1!E4</f>
        <v>67638.439374222697</v>
      </c>
      <c r="D11" s="906">
        <f>LP_J1!F4</f>
        <v>67958.806424560898</v>
      </c>
      <c r="E11" s="906">
        <f>LP_J1!G4</f>
        <v>70669.702493326055</v>
      </c>
      <c r="F11" s="906">
        <f>LP_J1!H4</f>
        <v>67663.022981821268</v>
      </c>
      <c r="G11" s="906">
        <f>LP_J1!I4</f>
        <v>64036.07316278918</v>
      </c>
      <c r="H11" s="906">
        <f>LP_J1!J4</f>
        <v>66060.249201117447</v>
      </c>
      <c r="I11" s="906">
        <f>LP_J1!K4</f>
        <v>62076.115395351982</v>
      </c>
      <c r="J11" s="906">
        <f>LP_J1!L4</f>
        <v>61065.979799821856</v>
      </c>
      <c r="K11" s="906">
        <f>LP_J1!M4</f>
        <v>63961.61352629005</v>
      </c>
      <c r="L11" s="906">
        <f>LP_J1!N4</f>
        <v>63821.756102359061</v>
      </c>
      <c r="M11" s="906">
        <f>LP_J1!O4</f>
        <v>76036.336872193831</v>
      </c>
      <c r="N11" s="906">
        <f>LP_J2!D4</f>
        <v>51850.597263427873</v>
      </c>
      <c r="O11" s="906">
        <f>LP_J2!E4</f>
        <v>44122.679071650651</v>
      </c>
      <c r="P11" s="906">
        <f>LP_J2!F4</f>
        <v>48607.092020106713</v>
      </c>
      <c r="Q11" s="906">
        <f>LP_J2!G4</f>
        <v>53730.080813547218</v>
      </c>
      <c r="R11" s="906">
        <f>LP_J2!H4</f>
        <v>52970.897068396291</v>
      </c>
      <c r="S11" s="906">
        <f>LP_J2!I4</f>
        <v>50280.555312078126</v>
      </c>
      <c r="T11" s="906">
        <f>LP_J2!J4</f>
        <v>54195.285146953065</v>
      </c>
      <c r="U11" s="906">
        <f>LP_J2!K4</f>
        <v>51248.380509970353</v>
      </c>
      <c r="V11" s="906">
        <f>LP_J2!L4</f>
        <v>49504.721009639288</v>
      </c>
      <c r="W11" s="906">
        <f>LP_J2!M4</f>
        <v>52325.576569868768</v>
      </c>
      <c r="X11" s="906">
        <f>LP_J2!N4</f>
        <v>50931.544096691578</v>
      </c>
      <c r="Y11" s="906">
        <f>LP_J2!O4</f>
        <v>60021.501964776369</v>
      </c>
      <c r="Z11" s="906">
        <f>LP_J3!D4</f>
        <v>34963.659260195127</v>
      </c>
      <c r="AA11" s="906">
        <f>LP_J3!E4</f>
        <v>23820.876492549087</v>
      </c>
      <c r="AB11" s="906">
        <f>LP_J3!F4</f>
        <v>26304.268098634631</v>
      </c>
      <c r="AC11" s="906">
        <f>LP_J3!G4</f>
        <v>29773.15338969012</v>
      </c>
      <c r="AD11" s="906">
        <f>LP_J3!H4</f>
        <v>27092.939863490723</v>
      </c>
      <c r="AE11" s="906">
        <f>LP_J3!I4</f>
        <v>21976.070166606358</v>
      </c>
      <c r="AF11" s="906">
        <f>LP_J3!J4</f>
        <v>24282.974290539918</v>
      </c>
      <c r="AG11" s="906">
        <f>LP_J3!K4</f>
        <v>19350.411657381253</v>
      </c>
      <c r="AH11" s="906">
        <f>LP_J3!L4</f>
        <v>15154.900783506428</v>
      </c>
      <c r="AI11" s="906">
        <f>LP_J3!M4</f>
        <v>16121.91222921714</v>
      </c>
      <c r="AJ11" s="906">
        <f>LP_J3!N4</f>
        <v>12800.130172438667</v>
      </c>
      <c r="AK11" s="906">
        <f>LP_J3!O4</f>
        <v>19598.272235253819</v>
      </c>
    </row>
    <row r="33" spans="5:5" x14ac:dyDescent="0.25">
      <c r="E33" t="s">
        <v>343</v>
      </c>
    </row>
    <row r="66" spans="20:53" x14ac:dyDescent="0.25">
      <c r="T66" s="306"/>
      <c r="U66" s="306"/>
      <c r="V66" s="306"/>
      <c r="W66" s="306"/>
      <c r="X66" s="306"/>
      <c r="Y66" s="306"/>
      <c r="Z66" s="306"/>
      <c r="AA66" s="306"/>
      <c r="AB66" s="306"/>
      <c r="AC66" s="306"/>
      <c r="AD66" s="306"/>
      <c r="AE66" s="306"/>
      <c r="AF66" s="306"/>
      <c r="AG66" s="306"/>
      <c r="AH66" s="306"/>
      <c r="AI66" s="306"/>
      <c r="AJ66" s="306"/>
      <c r="AK66" s="306"/>
      <c r="AL66" s="306"/>
      <c r="AM66" s="306"/>
      <c r="AN66" s="306"/>
      <c r="AO66" s="306"/>
      <c r="AP66" s="306"/>
      <c r="AQ66" s="306"/>
      <c r="AR66" s="306"/>
      <c r="AS66" s="306"/>
      <c r="AT66" s="306"/>
      <c r="AU66" s="306"/>
      <c r="AV66" s="306"/>
      <c r="AW66" s="306"/>
      <c r="AX66" s="306"/>
      <c r="AY66" s="306"/>
      <c r="AZ66" s="306"/>
      <c r="BA66" s="306"/>
    </row>
  </sheetData>
  <printOptions horizontalCentered="1" verticalCentered="1"/>
  <pageMargins left="0.74791666666666701" right="0.118055555555556" top="0.82708333333333295" bottom="0.98402777777777795" header="0.511811023622047" footer="0.511811023622047"/>
  <pageSetup paperSize="9" scale="81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55"/>
  <sheetViews>
    <sheetView showGridLines="0" topLeftCell="A22" zoomScale="110" zoomScaleNormal="110" workbookViewId="0">
      <selection activeCell="E38" sqref="E38"/>
    </sheetView>
  </sheetViews>
  <sheetFormatPr baseColWidth="10" defaultColWidth="10.453125" defaultRowHeight="12.5" x14ac:dyDescent="0.25"/>
  <cols>
    <col min="1" max="1" width="42.7265625" customWidth="1"/>
    <col min="2" max="2" width="15.81640625" customWidth="1"/>
    <col min="3" max="3" width="12.1796875" customWidth="1"/>
    <col min="4" max="4" width="11.81640625" customWidth="1"/>
    <col min="5" max="5" width="18.453125" customWidth="1"/>
    <col min="6" max="6" width="12.1796875" customWidth="1"/>
    <col min="7" max="7" width="13" customWidth="1"/>
    <col min="8" max="8" width="12.1796875" customWidth="1"/>
    <col min="10" max="10" width="12.1796875" bestFit="1" customWidth="1"/>
    <col min="16382" max="16384" width="11.54296875" customWidth="1"/>
  </cols>
  <sheetData>
    <row r="2" spans="1:13" ht="18" x14ac:dyDescent="0.4">
      <c r="A2" s="8" t="s">
        <v>22</v>
      </c>
    </row>
    <row r="3" spans="1:13" ht="15.5" x14ac:dyDescent="0.35">
      <c r="F3" s="31"/>
    </row>
    <row r="4" spans="1:13" ht="15.5" x14ac:dyDescent="0.35">
      <c r="A4" t="s">
        <v>23</v>
      </c>
      <c r="F4" s="31"/>
    </row>
    <row r="5" spans="1:13" ht="15.5" x14ac:dyDescent="0.35">
      <c r="A5" t="s">
        <v>24</v>
      </c>
      <c r="F5" s="32"/>
    </row>
    <row r="6" spans="1:13" ht="15.5" x14ac:dyDescent="0.35">
      <c r="A6" t="s">
        <v>25</v>
      </c>
      <c r="F6" s="32"/>
      <c r="I6" s="69"/>
      <c r="J6" s="69"/>
      <c r="K6" s="69"/>
      <c r="L6" s="69"/>
    </row>
    <row r="7" spans="1:13" ht="15.5" x14ac:dyDescent="0.35">
      <c r="F7" s="32"/>
    </row>
    <row r="8" spans="1:13" ht="13" x14ac:dyDescent="0.3">
      <c r="B8" s="15" t="s">
        <v>26</v>
      </c>
      <c r="C8" s="33">
        <v>45504</v>
      </c>
      <c r="L8" s="69"/>
    </row>
    <row r="9" spans="1:13" ht="13" thickBot="1" x14ac:dyDescent="0.3">
      <c r="L9" s="69"/>
    </row>
    <row r="10" spans="1:13" ht="13.5" thickBot="1" x14ac:dyDescent="0.35">
      <c r="A10" s="34" t="s">
        <v>27</v>
      </c>
      <c r="B10" s="35">
        <v>1621654.0699999998</v>
      </c>
      <c r="C10" s="36" t="s">
        <v>29</v>
      </c>
    </row>
    <row r="11" spans="1:13" ht="13" x14ac:dyDescent="0.3">
      <c r="A11" s="38" t="s">
        <v>30</v>
      </c>
      <c r="B11" s="39">
        <v>810073.89</v>
      </c>
      <c r="C11" s="40">
        <f>B11/$B$14</f>
        <v>0.99814400346740839</v>
      </c>
      <c r="D11" s="940">
        <v>7.0000000000000007E-2</v>
      </c>
      <c r="E11" s="42"/>
      <c r="F11" s="42"/>
      <c r="G11" s="42"/>
      <c r="H11" s="42"/>
      <c r="I11" s="42"/>
      <c r="J11" s="42"/>
      <c r="K11" s="42"/>
      <c r="L11" s="69"/>
    </row>
    <row r="12" spans="1:13" ht="13" x14ac:dyDescent="0.3">
      <c r="A12" s="43" t="s">
        <v>31</v>
      </c>
      <c r="B12" s="44">
        <v>1506.29</v>
      </c>
      <c r="C12" s="45">
        <f>B12/$B$14</f>
        <v>1.8559965325915177E-3</v>
      </c>
      <c r="D12" s="941">
        <v>0.19</v>
      </c>
      <c r="E12" s="42"/>
      <c r="F12" s="42"/>
      <c r="G12" s="42"/>
      <c r="H12" s="42"/>
      <c r="I12" s="42"/>
      <c r="J12" s="42"/>
      <c r="K12" s="42"/>
    </row>
    <row r="13" spans="1:13" ht="13.5" thickBot="1" x14ac:dyDescent="0.35">
      <c r="A13" s="38" t="s">
        <v>32</v>
      </c>
      <c r="B13" s="47"/>
      <c r="C13" s="40">
        <f>B13/$B$14</f>
        <v>0</v>
      </c>
      <c r="D13" s="942"/>
      <c r="E13" s="42"/>
      <c r="F13" s="42"/>
      <c r="G13" s="42"/>
      <c r="H13" s="42"/>
      <c r="I13" s="42"/>
      <c r="J13" s="42"/>
      <c r="K13" s="42"/>
    </row>
    <row r="14" spans="1:13" ht="13.5" thickBot="1" x14ac:dyDescent="0.35">
      <c r="A14" s="49" t="s">
        <v>33</v>
      </c>
      <c r="B14" s="50">
        <f>SUM(B11:B13)</f>
        <v>811580.18</v>
      </c>
      <c r="C14" s="51"/>
      <c r="D14" s="52"/>
      <c r="E14" s="42"/>
      <c r="F14" s="42"/>
      <c r="G14" s="42"/>
      <c r="H14" s="42"/>
      <c r="I14" s="42"/>
      <c r="J14" s="42"/>
      <c r="K14" s="42"/>
    </row>
    <row r="15" spans="1:13" ht="13" x14ac:dyDescent="0.3">
      <c r="A15" s="37" t="s">
        <v>34</v>
      </c>
      <c r="D15" s="53"/>
    </row>
    <row r="16" spans="1:13" x14ac:dyDescent="0.25">
      <c r="B16" s="54"/>
      <c r="C16" s="55"/>
      <c r="M16" s="69"/>
    </row>
    <row r="17" spans="1:15" ht="13" thickBot="1" x14ac:dyDescent="0.3">
      <c r="E17" s="56"/>
      <c r="F17" s="56"/>
      <c r="G17" s="56"/>
      <c r="H17" s="56"/>
      <c r="I17" s="56"/>
      <c r="J17" s="56"/>
      <c r="K17" s="56"/>
      <c r="M17" s="69"/>
    </row>
    <row r="18" spans="1:15" ht="14" x14ac:dyDescent="0.3">
      <c r="A18" s="58" t="s">
        <v>35</v>
      </c>
      <c r="B18" s="59" t="s">
        <v>36</v>
      </c>
      <c r="C18" s="60" t="s">
        <v>37</v>
      </c>
      <c r="D18" s="61" t="s">
        <v>38</v>
      </c>
      <c r="E18" s="62"/>
      <c r="F18" s="62"/>
      <c r="G18" s="62"/>
      <c r="H18" s="62"/>
      <c r="I18" s="62"/>
      <c r="J18" s="62"/>
      <c r="K18" s="62"/>
    </row>
    <row r="19" spans="1:15" ht="13" x14ac:dyDescent="0.3">
      <c r="A19" s="63" t="s">
        <v>39</v>
      </c>
      <c r="B19" s="968">
        <v>132583.26999999999</v>
      </c>
      <c r="C19" s="41">
        <v>7.0000000000000007E-2</v>
      </c>
      <c r="D19" s="64">
        <f>C19*B19</f>
        <v>9280.8289000000004</v>
      </c>
      <c r="E19" s="15"/>
      <c r="F19" s="15"/>
      <c r="G19" s="15"/>
      <c r="H19" s="15"/>
      <c r="I19" s="15"/>
      <c r="J19" s="15"/>
      <c r="K19" s="15"/>
      <c r="M19" s="69"/>
    </row>
    <row r="20" spans="1:15" ht="15.5" x14ac:dyDescent="0.35">
      <c r="A20" s="65" t="s">
        <v>40</v>
      </c>
      <c r="B20" s="969">
        <v>4320.51</v>
      </c>
      <c r="C20" s="46">
        <v>0.19</v>
      </c>
      <c r="D20" s="66">
        <f>C20*B20</f>
        <v>820.89690000000007</v>
      </c>
      <c r="E20" s="15"/>
      <c r="F20" s="32"/>
    </row>
    <row r="21" spans="1:15" ht="15.5" x14ac:dyDescent="0.35">
      <c r="A21" s="67" t="s">
        <v>459</v>
      </c>
      <c r="B21" s="970"/>
      <c r="C21" s="68">
        <v>5.5E-2</v>
      </c>
      <c r="D21" s="48">
        <f>C21*B21</f>
        <v>0</v>
      </c>
      <c r="E21" s="15"/>
      <c r="F21" s="32"/>
    </row>
    <row r="22" spans="1:15" s="69" customFormat="1" ht="14" x14ac:dyDescent="0.3">
      <c r="A22" s="65" t="s">
        <v>458</v>
      </c>
      <c r="B22" s="971">
        <v>4205.6400000000003</v>
      </c>
      <c r="C22" s="46">
        <v>7.8E-2</v>
      </c>
      <c r="D22" s="66">
        <f>C22*B22</f>
        <v>328.03992000000005</v>
      </c>
      <c r="G22"/>
      <c r="H22"/>
      <c r="J22"/>
      <c r="N22"/>
    </row>
    <row r="23" spans="1:15" ht="15.5" x14ac:dyDescent="0.35">
      <c r="A23" s="67"/>
      <c r="B23" s="970"/>
      <c r="C23" s="68"/>
      <c r="D23" s="48"/>
      <c r="E23" s="15"/>
      <c r="F23" s="32"/>
    </row>
    <row r="24" spans="1:15" ht="15.5" x14ac:dyDescent="0.35">
      <c r="A24" s="65"/>
      <c r="B24" s="969"/>
      <c r="C24" s="46"/>
      <c r="D24" s="66"/>
      <c r="E24" s="70"/>
      <c r="F24" s="32"/>
    </row>
    <row r="25" spans="1:15" ht="15.5" x14ac:dyDescent="0.35">
      <c r="A25" s="67" t="s">
        <v>32</v>
      </c>
      <c r="B25" s="970"/>
      <c r="C25" s="68"/>
      <c r="D25" s="48">
        <f>C25*B25</f>
        <v>0</v>
      </c>
      <c r="E25" s="70"/>
      <c r="F25" s="32"/>
    </row>
    <row r="26" spans="1:15" ht="16" thickBot="1" x14ac:dyDescent="0.4">
      <c r="A26" s="65" t="s">
        <v>41</v>
      </c>
      <c r="B26" s="969"/>
      <c r="C26" s="46"/>
      <c r="D26" s="66">
        <f>C26*B26</f>
        <v>0</v>
      </c>
      <c r="E26" s="70"/>
      <c r="F26" s="32"/>
    </row>
    <row r="27" spans="1:15" ht="16" thickBot="1" x14ac:dyDescent="0.4">
      <c r="A27" s="71" t="s">
        <v>33</v>
      </c>
      <c r="B27" s="972">
        <f>SUM(B19:B26)</f>
        <v>141109.42000000001</v>
      </c>
      <c r="C27" s="73"/>
      <c r="D27" s="72">
        <f>SUM(D19:D21)</f>
        <v>10101.7258</v>
      </c>
      <c r="E27" s="70"/>
      <c r="F27" s="32"/>
    </row>
    <row r="28" spans="1:15" ht="16" thickBot="1" x14ac:dyDescent="0.4">
      <c r="A28" s="74" t="s">
        <v>42</v>
      </c>
      <c r="B28" s="75"/>
      <c r="C28" s="76"/>
      <c r="D28" s="77">
        <f>IFERROR(D27/B27,"")</f>
        <v>7.1587891155671948E-2</v>
      </c>
      <c r="F28" s="32"/>
    </row>
    <row r="29" spans="1:15" ht="15.5" x14ac:dyDescent="0.35">
      <c r="A29" s="37" t="s">
        <v>34</v>
      </c>
      <c r="B29" s="937"/>
      <c r="C29" s="938"/>
      <c r="D29" s="939"/>
      <c r="E29" s="37"/>
      <c r="F29" s="32"/>
    </row>
    <row r="30" spans="1:15" ht="16" thickBot="1" x14ac:dyDescent="0.4">
      <c r="E30" s="31"/>
      <c r="F30" s="31"/>
    </row>
    <row r="31" spans="1:15" ht="16" thickBot="1" x14ac:dyDescent="0.4">
      <c r="A31" s="78" t="s">
        <v>457</v>
      </c>
      <c r="B31" s="79">
        <f>B14</f>
        <v>811580.18</v>
      </c>
      <c r="C31" s="37"/>
      <c r="D31" s="37"/>
      <c r="E31" s="31"/>
      <c r="F31" s="31"/>
      <c r="L31" s="31"/>
      <c r="M31" s="31"/>
      <c r="N31" s="31"/>
      <c r="O31" s="31"/>
    </row>
    <row r="32" spans="1:15" ht="15" customHeight="1" thickBot="1" x14ac:dyDescent="0.4">
      <c r="A32" s="80" t="s">
        <v>43</v>
      </c>
      <c r="B32" s="81">
        <f>B27</f>
        <v>141109.42000000001</v>
      </c>
      <c r="C32" s="82">
        <f>IFERROR(B32/B31,"")</f>
        <v>0.17386996809113797</v>
      </c>
      <c r="D32" s="83" t="s">
        <v>44</v>
      </c>
      <c r="E32" s="31"/>
      <c r="F32" s="31"/>
      <c r="L32" s="31"/>
      <c r="M32" s="31"/>
      <c r="N32" s="31"/>
      <c r="O32" s="31"/>
    </row>
    <row r="33" spans="1:15" ht="16" thickBot="1" x14ac:dyDescent="0.4">
      <c r="A33" s="80" t="s">
        <v>45</v>
      </c>
      <c r="B33" s="907">
        <v>7396.3</v>
      </c>
      <c r="C33" s="82">
        <f>IFERROR(B33/B31,"")</f>
        <v>9.1134556785258114E-3</v>
      </c>
      <c r="D33" s="83" t="s">
        <v>46</v>
      </c>
      <c r="E33" s="31"/>
      <c r="F33" s="31"/>
      <c r="L33" s="31"/>
      <c r="M33" s="31"/>
      <c r="N33" s="31"/>
      <c r="O33" s="31"/>
    </row>
    <row r="35" spans="1:15" ht="13" thickBot="1" x14ac:dyDescent="0.3">
      <c r="A35" s="84" t="s">
        <v>47</v>
      </c>
    </row>
    <row r="36" spans="1:15" ht="13.5" thickBot="1" x14ac:dyDescent="0.35">
      <c r="A36" s="85" t="s">
        <v>48</v>
      </c>
      <c r="B36" s="86"/>
      <c r="C36" s="86" t="s">
        <v>37</v>
      </c>
      <c r="D36" s="87" t="s">
        <v>38</v>
      </c>
      <c r="F36" s="15"/>
    </row>
    <row r="37" spans="1:15" x14ac:dyDescent="0.25">
      <c r="A37" s="88" t="s">
        <v>49</v>
      </c>
      <c r="B37" s="89"/>
      <c r="C37" s="90">
        <v>0</v>
      </c>
      <c r="D37" s="91">
        <f t="shared" ref="D37:D52" si="0">C37*B37</f>
        <v>0</v>
      </c>
    </row>
    <row r="38" spans="1:15" x14ac:dyDescent="0.25">
      <c r="A38" s="92" t="s">
        <v>50</v>
      </c>
      <c r="B38" s="93"/>
      <c r="C38" s="94">
        <v>0.19</v>
      </c>
      <c r="D38" s="95">
        <f t="shared" si="0"/>
        <v>0</v>
      </c>
    </row>
    <row r="39" spans="1:15" x14ac:dyDescent="0.25">
      <c r="A39" s="92" t="s">
        <v>51</v>
      </c>
      <c r="B39" s="93"/>
      <c r="C39" s="94">
        <v>0.19</v>
      </c>
      <c r="D39" s="95">
        <f t="shared" si="0"/>
        <v>0</v>
      </c>
    </row>
    <row r="40" spans="1:15" x14ac:dyDescent="0.25">
      <c r="A40" s="92" t="s">
        <v>52</v>
      </c>
      <c r="B40" s="93"/>
      <c r="C40" s="94">
        <v>7.0000000000000007E-2</v>
      </c>
      <c r="D40" s="95">
        <f t="shared" si="0"/>
        <v>0</v>
      </c>
    </row>
    <row r="41" spans="1:15" x14ac:dyDescent="0.25">
      <c r="A41" s="92" t="s">
        <v>53</v>
      </c>
      <c r="B41" s="93"/>
      <c r="C41" s="94">
        <v>0.19</v>
      </c>
      <c r="D41" s="95">
        <f t="shared" si="0"/>
        <v>0</v>
      </c>
    </row>
    <row r="42" spans="1:15" x14ac:dyDescent="0.25">
      <c r="A42" s="92" t="s">
        <v>54</v>
      </c>
      <c r="B42" s="93"/>
      <c r="C42" s="94">
        <v>0.19</v>
      </c>
      <c r="D42" s="95">
        <f t="shared" si="0"/>
        <v>0</v>
      </c>
      <c r="E42" s="70"/>
    </row>
    <row r="43" spans="1:15" x14ac:dyDescent="0.25">
      <c r="A43" s="92" t="s">
        <v>55</v>
      </c>
      <c r="B43" s="93"/>
      <c r="C43" s="94">
        <v>0.19</v>
      </c>
      <c r="D43" s="95">
        <f t="shared" si="0"/>
        <v>0</v>
      </c>
      <c r="E43" s="70"/>
    </row>
    <row r="44" spans="1:15" x14ac:dyDescent="0.25">
      <c r="A44" s="92" t="s">
        <v>56</v>
      </c>
      <c r="B44" s="93"/>
      <c r="C44" s="94">
        <v>0.19</v>
      </c>
      <c r="D44" s="95">
        <f t="shared" si="0"/>
        <v>0</v>
      </c>
      <c r="E44" s="70"/>
    </row>
    <row r="45" spans="1:15" ht="13" x14ac:dyDescent="0.3">
      <c r="A45" s="92" t="s">
        <v>57</v>
      </c>
      <c r="B45" s="93"/>
      <c r="C45" s="94">
        <v>0.19</v>
      </c>
      <c r="D45" s="95">
        <f t="shared" si="0"/>
        <v>0</v>
      </c>
      <c r="F45" s="15"/>
    </row>
    <row r="46" spans="1:15" x14ac:dyDescent="0.25">
      <c r="A46" s="92" t="s">
        <v>58</v>
      </c>
      <c r="B46" s="93"/>
      <c r="C46" s="94">
        <v>0.19</v>
      </c>
      <c r="D46" s="95">
        <f t="shared" si="0"/>
        <v>0</v>
      </c>
    </row>
    <row r="47" spans="1:15" x14ac:dyDescent="0.25">
      <c r="A47" s="92" t="s">
        <v>59</v>
      </c>
      <c r="B47" s="93"/>
      <c r="C47" s="94">
        <v>0.19</v>
      </c>
      <c r="D47" s="95">
        <f t="shared" si="0"/>
        <v>0</v>
      </c>
      <c r="E47" s="70"/>
    </row>
    <row r="48" spans="1:15" x14ac:dyDescent="0.25">
      <c r="A48" s="96" t="s">
        <v>60</v>
      </c>
      <c r="B48" s="93"/>
      <c r="C48" s="94">
        <v>0.19</v>
      </c>
      <c r="D48" s="95">
        <f t="shared" si="0"/>
        <v>0</v>
      </c>
      <c r="E48" s="70"/>
    </row>
    <row r="49" spans="1:6" x14ac:dyDescent="0.25">
      <c r="A49" s="96" t="s">
        <v>61</v>
      </c>
      <c r="B49" s="93"/>
      <c r="C49" s="94">
        <v>0.19</v>
      </c>
      <c r="D49" s="95">
        <f t="shared" si="0"/>
        <v>0</v>
      </c>
      <c r="E49" s="70"/>
    </row>
    <row r="50" spans="1:6" x14ac:dyDescent="0.25">
      <c r="A50" s="96" t="s">
        <v>62</v>
      </c>
      <c r="B50" s="93"/>
      <c r="C50" s="94">
        <v>0.19</v>
      </c>
      <c r="D50" s="95">
        <f t="shared" si="0"/>
        <v>0</v>
      </c>
      <c r="E50" s="70"/>
    </row>
    <row r="51" spans="1:6" ht="13" x14ac:dyDescent="0.3">
      <c r="A51" s="92" t="s">
        <v>63</v>
      </c>
      <c r="B51" s="93">
        <v>100</v>
      </c>
      <c r="C51" s="94">
        <v>0.19</v>
      </c>
      <c r="D51" s="95">
        <f t="shared" si="0"/>
        <v>19</v>
      </c>
      <c r="F51" s="15"/>
    </row>
    <row r="52" spans="1:6" x14ac:dyDescent="0.25">
      <c r="A52" s="92"/>
      <c r="B52" s="93"/>
      <c r="C52" s="97"/>
      <c r="D52" s="95">
        <f t="shared" si="0"/>
        <v>0</v>
      </c>
    </row>
    <row r="53" spans="1:6" x14ac:dyDescent="0.25">
      <c r="A53" s="92"/>
      <c r="B53" s="98"/>
      <c r="C53" s="97"/>
      <c r="D53" s="99"/>
    </row>
    <row r="54" spans="1:6" ht="13" thickBot="1" x14ac:dyDescent="0.3">
      <c r="A54" s="100" t="s">
        <v>33</v>
      </c>
      <c r="B54" s="101">
        <f>SUM(B37:B53)</f>
        <v>100</v>
      </c>
      <c r="C54" s="102"/>
      <c r="D54" s="103">
        <f>SUM(D37:D53)</f>
        <v>19</v>
      </c>
      <c r="E54" s="53"/>
    </row>
    <row r="55" spans="1:6" ht="16" thickBot="1" x14ac:dyDescent="0.4">
      <c r="A55" s="104" t="s">
        <v>42</v>
      </c>
      <c r="B55" s="105"/>
      <c r="C55" s="106"/>
      <c r="D55" s="107">
        <f>D54/B54</f>
        <v>0.19</v>
      </c>
      <c r="E55" s="37" t="s">
        <v>64</v>
      </c>
    </row>
  </sheetData>
  <pageMargins left="0.40972222222222199" right="0.42013888888888901" top="0.98402777777777795" bottom="0.98402777777777795" header="0.511811023622047" footer="0.511811023622047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E108"/>
  <sheetViews>
    <sheetView showGridLines="0" topLeftCell="A59" zoomScaleNormal="100" workbookViewId="0">
      <selection activeCell="G91" sqref="G91"/>
    </sheetView>
  </sheetViews>
  <sheetFormatPr baseColWidth="10" defaultColWidth="10.453125" defaultRowHeight="12.5" x14ac:dyDescent="0.25"/>
  <cols>
    <col min="1" max="1" width="7.1796875" customWidth="1"/>
    <col min="2" max="2" width="30.54296875" customWidth="1"/>
    <col min="3" max="3" width="15.54296875" customWidth="1"/>
    <col min="4" max="7" width="11.453125" customWidth="1"/>
    <col min="8" max="15" width="11.7265625" customWidth="1"/>
    <col min="16" max="16" width="11.54296875" customWidth="1"/>
    <col min="17" max="17" width="11.453125" style="108" customWidth="1"/>
    <col min="18" max="18" width="10.81640625" bestFit="1" customWidth="1"/>
    <col min="19" max="22" width="11.81640625" customWidth="1"/>
    <col min="23" max="23" width="12.81640625" customWidth="1"/>
    <col min="24" max="24" width="13" customWidth="1"/>
  </cols>
  <sheetData>
    <row r="1" spans="1:18" ht="18" x14ac:dyDescent="0.4">
      <c r="A1" s="1"/>
      <c r="B1" s="109" t="str">
        <f>Start!C10</f>
        <v>Bäckerei Muster UG</v>
      </c>
      <c r="C1" s="109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</row>
    <row r="2" spans="1:18" ht="9.75" customHeight="1" x14ac:dyDescent="0.35">
      <c r="A2" s="4"/>
      <c r="B2" s="110"/>
      <c r="C2" s="110"/>
      <c r="P2" s="5"/>
    </row>
    <row r="3" spans="1:18" ht="23" x14ac:dyDescent="0.5">
      <c r="A3" s="4"/>
      <c r="B3" s="111" t="s">
        <v>65</v>
      </c>
      <c r="C3" s="111"/>
      <c r="K3" t="s">
        <v>66</v>
      </c>
      <c r="P3" s="5"/>
    </row>
    <row r="4" spans="1:18" x14ac:dyDescent="0.25">
      <c r="A4" s="4"/>
      <c r="P4" s="5"/>
    </row>
    <row r="5" spans="1:18" s="117" customFormat="1" ht="13" x14ac:dyDescent="0.3">
      <c r="A5" s="112">
        <v>2022</v>
      </c>
      <c r="B5" s="113" t="s">
        <v>28</v>
      </c>
      <c r="C5" s="114" t="s">
        <v>67</v>
      </c>
      <c r="D5" s="115" t="s">
        <v>68</v>
      </c>
      <c r="E5" s="115" t="s">
        <v>69</v>
      </c>
      <c r="F5" s="115" t="s">
        <v>70</v>
      </c>
      <c r="G5" s="115" t="s">
        <v>71</v>
      </c>
      <c r="H5" s="115" t="s">
        <v>72</v>
      </c>
      <c r="I5" s="115" t="s">
        <v>73</v>
      </c>
      <c r="J5" s="115" t="s">
        <v>74</v>
      </c>
      <c r="K5" s="115" t="s">
        <v>75</v>
      </c>
      <c r="L5" s="115" t="s">
        <v>76</v>
      </c>
      <c r="M5" s="115" t="s">
        <v>77</v>
      </c>
      <c r="N5" s="115" t="s">
        <v>78</v>
      </c>
      <c r="O5" s="115" t="s">
        <v>79</v>
      </c>
      <c r="P5" s="116" t="s">
        <v>33</v>
      </c>
      <c r="Q5" s="37"/>
    </row>
    <row r="6" spans="1:18" s="117" customFormat="1" ht="13" x14ac:dyDescent="0.3">
      <c r="A6" s="112"/>
      <c r="B6" s="96" t="s">
        <v>80</v>
      </c>
      <c r="C6" s="118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20">
        <f>SUM(D6:O6)</f>
        <v>0</v>
      </c>
      <c r="Q6" s="37" t="s">
        <v>81</v>
      </c>
      <c r="R6" s="121"/>
    </row>
    <row r="7" spans="1:18" s="117" customFormat="1" ht="13" x14ac:dyDescent="0.3">
      <c r="A7" s="112"/>
      <c r="B7" s="96" t="s">
        <v>82</v>
      </c>
      <c r="C7" s="118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20">
        <f>SUM(D7:O7)</f>
        <v>0</v>
      </c>
      <c r="Q7" s="37"/>
    </row>
    <row r="8" spans="1:18" ht="13" x14ac:dyDescent="0.3">
      <c r="A8" s="112"/>
      <c r="B8" s="122" t="s">
        <v>83</v>
      </c>
      <c r="C8" s="123"/>
      <c r="D8" s="124">
        <f t="shared" ref="D8:O8" si="0">SUM(D6:D7)</f>
        <v>0</v>
      </c>
      <c r="E8" s="124">
        <f t="shared" si="0"/>
        <v>0</v>
      </c>
      <c r="F8" s="124">
        <f t="shared" si="0"/>
        <v>0</v>
      </c>
      <c r="G8" s="124">
        <f t="shared" si="0"/>
        <v>0</v>
      </c>
      <c r="H8" s="124">
        <f t="shared" si="0"/>
        <v>0</v>
      </c>
      <c r="I8" s="124">
        <f t="shared" si="0"/>
        <v>0</v>
      </c>
      <c r="J8" s="124">
        <f t="shared" si="0"/>
        <v>0</v>
      </c>
      <c r="K8" s="124">
        <f t="shared" si="0"/>
        <v>0</v>
      </c>
      <c r="L8" s="124">
        <f t="shared" si="0"/>
        <v>0</v>
      </c>
      <c r="M8" s="124">
        <f t="shared" si="0"/>
        <v>0</v>
      </c>
      <c r="N8" s="124">
        <f t="shared" si="0"/>
        <v>0</v>
      </c>
      <c r="O8" s="124">
        <f t="shared" si="0"/>
        <v>0</v>
      </c>
      <c r="P8" s="125">
        <f>SUM(D8:O8)</f>
        <v>0</v>
      </c>
      <c r="Q8" s="37"/>
      <c r="R8" s="117"/>
    </row>
    <row r="9" spans="1:18" ht="13" x14ac:dyDescent="0.3">
      <c r="A9" s="126"/>
      <c r="B9" s="127" t="s">
        <v>84</v>
      </c>
      <c r="C9" s="128"/>
      <c r="D9" s="129">
        <f>D8</f>
        <v>0</v>
      </c>
      <c r="E9" s="129">
        <f t="shared" ref="E9:O9" si="1">D9+E8</f>
        <v>0</v>
      </c>
      <c r="F9" s="129">
        <f t="shared" si="1"/>
        <v>0</v>
      </c>
      <c r="G9" s="129">
        <f t="shared" si="1"/>
        <v>0</v>
      </c>
      <c r="H9" s="129">
        <f t="shared" si="1"/>
        <v>0</v>
      </c>
      <c r="I9" s="129">
        <f t="shared" si="1"/>
        <v>0</v>
      </c>
      <c r="J9" s="129">
        <f t="shared" si="1"/>
        <v>0</v>
      </c>
      <c r="K9" s="129">
        <f t="shared" si="1"/>
        <v>0</v>
      </c>
      <c r="L9" s="129">
        <f t="shared" si="1"/>
        <v>0</v>
      </c>
      <c r="M9" s="129">
        <f t="shared" si="1"/>
        <v>0</v>
      </c>
      <c r="N9" s="129">
        <f t="shared" si="1"/>
        <v>0</v>
      </c>
      <c r="O9" s="129">
        <f t="shared" si="1"/>
        <v>0</v>
      </c>
      <c r="P9" s="130">
        <f>O9</f>
        <v>0</v>
      </c>
      <c r="R9" s="117"/>
    </row>
    <row r="10" spans="1:18" ht="13" x14ac:dyDescent="0.3">
      <c r="A10" s="126"/>
      <c r="B10" s="131" t="s">
        <v>85</v>
      </c>
      <c r="C10" s="132"/>
      <c r="D10" s="133" t="str">
        <f t="shared" ref="D10:O10" si="2">IF(D9=0,"",D8/$P8)</f>
        <v/>
      </c>
      <c r="E10" s="133" t="str">
        <f t="shared" si="2"/>
        <v/>
      </c>
      <c r="F10" s="133" t="str">
        <f t="shared" si="2"/>
        <v/>
      </c>
      <c r="G10" s="133" t="str">
        <f t="shared" si="2"/>
        <v/>
      </c>
      <c r="H10" s="133" t="str">
        <f t="shared" si="2"/>
        <v/>
      </c>
      <c r="I10" s="133" t="str">
        <f t="shared" si="2"/>
        <v/>
      </c>
      <c r="J10" s="133" t="str">
        <f t="shared" si="2"/>
        <v/>
      </c>
      <c r="K10" s="133" t="str">
        <f t="shared" si="2"/>
        <v/>
      </c>
      <c r="L10" s="133" t="str">
        <f t="shared" si="2"/>
        <v/>
      </c>
      <c r="M10" s="133" t="str">
        <f t="shared" si="2"/>
        <v/>
      </c>
      <c r="N10" s="133" t="str">
        <f t="shared" si="2"/>
        <v/>
      </c>
      <c r="O10" s="133" t="str">
        <f t="shared" si="2"/>
        <v/>
      </c>
      <c r="P10" s="134">
        <f>SUM(D10:O10)</f>
        <v>0</v>
      </c>
      <c r="R10" s="117"/>
    </row>
    <row r="11" spans="1:18" ht="13" x14ac:dyDescent="0.3">
      <c r="A11" s="4"/>
      <c r="P11" s="5"/>
      <c r="R11" s="117"/>
    </row>
    <row r="12" spans="1:18" ht="13" x14ac:dyDescent="0.3">
      <c r="A12" s="135">
        <f>A5+1</f>
        <v>2023</v>
      </c>
      <c r="B12" s="113" t="s">
        <v>28</v>
      </c>
      <c r="C12" s="114" t="s">
        <v>67</v>
      </c>
      <c r="D12" s="115" t="s">
        <v>68</v>
      </c>
      <c r="E12" s="115" t="s">
        <v>69</v>
      </c>
      <c r="F12" s="115" t="s">
        <v>70</v>
      </c>
      <c r="G12" s="115" t="s">
        <v>71</v>
      </c>
      <c r="H12" s="115" t="s">
        <v>72</v>
      </c>
      <c r="I12" s="115" t="s">
        <v>73</v>
      </c>
      <c r="J12" s="115" t="s">
        <v>74</v>
      </c>
      <c r="K12" s="115" t="s">
        <v>75</v>
      </c>
      <c r="L12" s="115" t="s">
        <v>76</v>
      </c>
      <c r="M12" s="115" t="s">
        <v>77</v>
      </c>
      <c r="N12" s="115" t="s">
        <v>78</v>
      </c>
      <c r="O12" s="115" t="s">
        <v>79</v>
      </c>
      <c r="P12" s="116" t="s">
        <v>33</v>
      </c>
      <c r="Q12" s="37"/>
      <c r="R12" s="117"/>
    </row>
    <row r="13" spans="1:18" s="117" customFormat="1" ht="13" x14ac:dyDescent="0.3">
      <c r="A13" s="136"/>
      <c r="B13" s="96" t="str">
        <f>B6</f>
        <v>Umsatzerlöse</v>
      </c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O13" s="118"/>
      <c r="P13" s="120">
        <f>SUM(D13:O13)</f>
        <v>0</v>
      </c>
      <c r="Q13" s="37"/>
    </row>
    <row r="14" spans="1:18" ht="13" x14ac:dyDescent="0.3">
      <c r="A14" s="136"/>
      <c r="B14" s="96"/>
      <c r="C14" s="137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20">
        <f>SUM(D14:O14)</f>
        <v>0</v>
      </c>
      <c r="Q14" s="37"/>
      <c r="R14" s="117"/>
    </row>
    <row r="15" spans="1:18" ht="13" x14ac:dyDescent="0.3">
      <c r="A15" s="136"/>
      <c r="B15" s="138" t="s">
        <v>83</v>
      </c>
      <c r="C15" s="139"/>
      <c r="D15" s="140">
        <f t="shared" ref="D15:O15" si="3">SUM(D13:D14)</f>
        <v>0</v>
      </c>
      <c r="E15" s="140">
        <f t="shared" si="3"/>
        <v>0</v>
      </c>
      <c r="F15" s="140">
        <f t="shared" si="3"/>
        <v>0</v>
      </c>
      <c r="G15" s="140">
        <f t="shared" si="3"/>
        <v>0</v>
      </c>
      <c r="H15" s="140">
        <f t="shared" si="3"/>
        <v>0</v>
      </c>
      <c r="I15" s="140">
        <f t="shared" si="3"/>
        <v>0</v>
      </c>
      <c r="J15" s="140">
        <f t="shared" si="3"/>
        <v>0</v>
      </c>
      <c r="K15" s="140">
        <f t="shared" si="3"/>
        <v>0</v>
      </c>
      <c r="L15" s="140">
        <f t="shared" si="3"/>
        <v>0</v>
      </c>
      <c r="M15" s="140">
        <f t="shared" si="3"/>
        <v>0</v>
      </c>
      <c r="N15" s="140">
        <f t="shared" si="3"/>
        <v>0</v>
      </c>
      <c r="O15" s="140">
        <f t="shared" si="3"/>
        <v>0</v>
      </c>
      <c r="P15" s="141">
        <f>SUM(D15:O15)</f>
        <v>0</v>
      </c>
      <c r="Q15" s="37"/>
      <c r="R15" s="117"/>
    </row>
    <row r="16" spans="1:18" ht="13" x14ac:dyDescent="0.3">
      <c r="A16" s="142"/>
      <c r="B16" s="143" t="s">
        <v>84</v>
      </c>
      <c r="C16" s="144"/>
      <c r="D16" s="145">
        <f>D15</f>
        <v>0</v>
      </c>
      <c r="E16" s="145">
        <f t="shared" ref="E16:O16" si="4">D16+E15</f>
        <v>0</v>
      </c>
      <c r="F16" s="145">
        <f t="shared" si="4"/>
        <v>0</v>
      </c>
      <c r="G16" s="145">
        <f t="shared" si="4"/>
        <v>0</v>
      </c>
      <c r="H16" s="145">
        <f t="shared" si="4"/>
        <v>0</v>
      </c>
      <c r="I16" s="145">
        <f t="shared" si="4"/>
        <v>0</v>
      </c>
      <c r="J16" s="145">
        <f t="shared" si="4"/>
        <v>0</v>
      </c>
      <c r="K16" s="145">
        <f t="shared" si="4"/>
        <v>0</v>
      </c>
      <c r="L16" s="145">
        <f t="shared" si="4"/>
        <v>0</v>
      </c>
      <c r="M16" s="145">
        <f t="shared" si="4"/>
        <v>0</v>
      </c>
      <c r="N16" s="145">
        <f t="shared" si="4"/>
        <v>0</v>
      </c>
      <c r="O16" s="145">
        <f t="shared" si="4"/>
        <v>0</v>
      </c>
      <c r="P16" s="146">
        <f>O16</f>
        <v>0</v>
      </c>
      <c r="R16" s="117"/>
    </row>
    <row r="17" spans="1:31" ht="13" x14ac:dyDescent="0.3">
      <c r="A17" s="142"/>
      <c r="B17" s="131" t="s">
        <v>85</v>
      </c>
      <c r="C17" s="132"/>
      <c r="D17" s="133" t="str">
        <f t="shared" ref="D17:O17" si="5">IF(D16=0,"",D15/$P15)</f>
        <v/>
      </c>
      <c r="E17" s="133" t="str">
        <f t="shared" si="5"/>
        <v/>
      </c>
      <c r="F17" s="133" t="str">
        <f t="shared" si="5"/>
        <v/>
      </c>
      <c r="G17" s="133" t="str">
        <f t="shared" si="5"/>
        <v/>
      </c>
      <c r="H17" s="133" t="str">
        <f t="shared" si="5"/>
        <v/>
      </c>
      <c r="I17" s="133" t="str">
        <f t="shared" si="5"/>
        <v/>
      </c>
      <c r="J17" s="133" t="str">
        <f t="shared" si="5"/>
        <v/>
      </c>
      <c r="K17" s="133" t="str">
        <f t="shared" si="5"/>
        <v/>
      </c>
      <c r="L17" s="133" t="str">
        <f t="shared" si="5"/>
        <v/>
      </c>
      <c r="M17" s="133" t="str">
        <f t="shared" si="5"/>
        <v/>
      </c>
      <c r="N17" s="133" t="str">
        <f t="shared" si="5"/>
        <v/>
      </c>
      <c r="O17" s="133" t="str">
        <f t="shared" si="5"/>
        <v/>
      </c>
      <c r="P17" s="134">
        <f>SUM(D17:O17)</f>
        <v>0</v>
      </c>
      <c r="R17" s="117"/>
    </row>
    <row r="18" spans="1:31" ht="13" x14ac:dyDescent="0.3">
      <c r="A18" s="4"/>
      <c r="P18" s="5"/>
      <c r="R18" s="117"/>
    </row>
    <row r="19" spans="1:31" ht="13" x14ac:dyDescent="0.3">
      <c r="A19" s="147">
        <f>A12+1</f>
        <v>2024</v>
      </c>
      <c r="B19" s="113" t="s">
        <v>28</v>
      </c>
      <c r="C19" s="114" t="s">
        <v>67</v>
      </c>
      <c r="D19" s="115" t="s">
        <v>68</v>
      </c>
      <c r="E19" s="115" t="s">
        <v>69</v>
      </c>
      <c r="F19" s="115" t="s">
        <v>70</v>
      </c>
      <c r="G19" s="115" t="s">
        <v>71</v>
      </c>
      <c r="H19" s="115" t="s">
        <v>72</v>
      </c>
      <c r="I19" s="115" t="s">
        <v>73</v>
      </c>
      <c r="J19" s="115" t="s">
        <v>74</v>
      </c>
      <c r="K19" s="115" t="s">
        <v>75</v>
      </c>
      <c r="L19" s="115" t="s">
        <v>76</v>
      </c>
      <c r="M19" s="115" t="s">
        <v>77</v>
      </c>
      <c r="N19" s="115" t="s">
        <v>78</v>
      </c>
      <c r="O19" s="115" t="s">
        <v>79</v>
      </c>
      <c r="P19" s="116" t="s">
        <v>33</v>
      </c>
      <c r="R19" s="117"/>
    </row>
    <row r="20" spans="1:31" x14ac:dyDescent="0.25">
      <c r="A20" s="148"/>
      <c r="B20" s="96" t="str">
        <f>B13</f>
        <v>Umsatzerlöse</v>
      </c>
      <c r="C20" s="137"/>
      <c r="D20" s="967">
        <v>40655.800000000003</v>
      </c>
      <c r="E20" s="967">
        <v>56358.61</v>
      </c>
      <c r="F20" s="967">
        <v>65290.41</v>
      </c>
      <c r="G20" s="967">
        <v>64946.86</v>
      </c>
      <c r="H20" s="967">
        <v>62810.44</v>
      </c>
      <c r="I20" s="967">
        <v>63671.02</v>
      </c>
      <c r="J20" s="967">
        <v>64551.53</v>
      </c>
      <c r="K20" s="967">
        <v>66176.350000000006</v>
      </c>
      <c r="L20" s="967">
        <v>63651.88</v>
      </c>
      <c r="M20" s="967">
        <v>74695.850000000006</v>
      </c>
      <c r="N20" s="967">
        <v>65015.98</v>
      </c>
      <c r="O20" s="967">
        <v>89727.57</v>
      </c>
      <c r="P20" s="120">
        <f>SUM(D20:O20)</f>
        <v>777552.3</v>
      </c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</row>
    <row r="21" spans="1:31" ht="13" x14ac:dyDescent="0.3">
      <c r="A21" s="148"/>
      <c r="B21" s="96"/>
      <c r="C21" s="137"/>
      <c r="D21" s="119"/>
      <c r="E21" s="119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20"/>
      <c r="R21" s="117"/>
    </row>
    <row r="22" spans="1:31" ht="13" x14ac:dyDescent="0.3">
      <c r="A22" s="148"/>
      <c r="B22" s="138" t="s">
        <v>83</v>
      </c>
      <c r="C22" s="139"/>
      <c r="D22" s="140">
        <f t="shared" ref="D22:O22" si="6">SUM(D20:D21)</f>
        <v>40655.800000000003</v>
      </c>
      <c r="E22" s="140">
        <f t="shared" si="6"/>
        <v>56358.61</v>
      </c>
      <c r="F22" s="140">
        <f t="shared" si="6"/>
        <v>65290.41</v>
      </c>
      <c r="G22" s="140">
        <f t="shared" si="6"/>
        <v>64946.86</v>
      </c>
      <c r="H22" s="140">
        <f t="shared" si="6"/>
        <v>62810.44</v>
      </c>
      <c r="I22" s="140">
        <f t="shared" si="6"/>
        <v>63671.02</v>
      </c>
      <c r="J22" s="140">
        <f t="shared" si="6"/>
        <v>64551.53</v>
      </c>
      <c r="K22" s="140">
        <f t="shared" si="6"/>
        <v>66176.350000000006</v>
      </c>
      <c r="L22" s="140">
        <f t="shared" si="6"/>
        <v>63651.88</v>
      </c>
      <c r="M22" s="140">
        <f t="shared" si="6"/>
        <v>74695.850000000006</v>
      </c>
      <c r="N22" s="140">
        <f t="shared" si="6"/>
        <v>65015.98</v>
      </c>
      <c r="O22" s="140">
        <f t="shared" si="6"/>
        <v>89727.57</v>
      </c>
      <c r="P22" s="141">
        <f>SUM(D22:O22)</f>
        <v>777552.3</v>
      </c>
      <c r="R22" s="117"/>
    </row>
    <row r="23" spans="1:31" ht="13" x14ac:dyDescent="0.3">
      <c r="A23" s="149"/>
      <c r="B23" s="143" t="s">
        <v>84</v>
      </c>
      <c r="C23" s="144"/>
      <c r="D23" s="145">
        <f>D22</f>
        <v>40655.800000000003</v>
      </c>
      <c r="E23" s="145">
        <f t="shared" ref="E23:O23" si="7">D23+E22</f>
        <v>97014.41</v>
      </c>
      <c r="F23" s="145">
        <f t="shared" si="7"/>
        <v>162304.82</v>
      </c>
      <c r="G23" s="145">
        <f t="shared" si="7"/>
        <v>227251.68</v>
      </c>
      <c r="H23" s="145">
        <f t="shared" si="7"/>
        <v>290062.12</v>
      </c>
      <c r="I23" s="145">
        <f t="shared" si="7"/>
        <v>353733.14</v>
      </c>
      <c r="J23" s="145">
        <f t="shared" si="7"/>
        <v>418284.67000000004</v>
      </c>
      <c r="K23" s="145">
        <f t="shared" si="7"/>
        <v>484461.02</v>
      </c>
      <c r="L23" s="145">
        <f t="shared" si="7"/>
        <v>548112.9</v>
      </c>
      <c r="M23" s="145">
        <f t="shared" si="7"/>
        <v>622808.75</v>
      </c>
      <c r="N23" s="145">
        <f t="shared" si="7"/>
        <v>687824.73</v>
      </c>
      <c r="O23" s="145">
        <f t="shared" si="7"/>
        <v>777552.3</v>
      </c>
      <c r="P23" s="146">
        <f>O23</f>
        <v>777552.3</v>
      </c>
      <c r="R23" s="117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</row>
    <row r="24" spans="1:31" ht="13" x14ac:dyDescent="0.3">
      <c r="A24" s="149"/>
      <c r="B24" s="131" t="s">
        <v>85</v>
      </c>
      <c r="C24" s="132"/>
      <c r="D24" s="133">
        <f t="shared" ref="D24:O24" si="8">IF(D23=0,"",D22/$P22)</f>
        <v>5.2286900829693388E-2</v>
      </c>
      <c r="E24" s="133">
        <f t="shared" si="8"/>
        <v>7.2482082555732907E-2</v>
      </c>
      <c r="F24" s="133">
        <f t="shared" si="8"/>
        <v>8.3969155515326743E-2</v>
      </c>
      <c r="G24" s="133">
        <f t="shared" si="8"/>
        <v>8.3527320284436171E-2</v>
      </c>
      <c r="H24" s="133">
        <f t="shared" si="8"/>
        <v>8.0779698034460182E-2</v>
      </c>
      <c r="I24" s="133">
        <f t="shared" si="8"/>
        <v>8.1886478890230263E-2</v>
      </c>
      <c r="J24" s="133">
        <f t="shared" si="8"/>
        <v>8.3018891462349212E-2</v>
      </c>
      <c r="K24" s="133">
        <f t="shared" si="8"/>
        <v>8.5108551540520175E-2</v>
      </c>
      <c r="L24" s="133">
        <f t="shared" si="8"/>
        <v>8.1861863182708092E-2</v>
      </c>
      <c r="M24" s="133">
        <f t="shared" si="8"/>
        <v>9.6065370779560427E-2</v>
      </c>
      <c r="N24" s="133">
        <f t="shared" si="8"/>
        <v>8.3616214626334465E-2</v>
      </c>
      <c r="O24" s="133">
        <f t="shared" si="8"/>
        <v>0.11539747229864795</v>
      </c>
      <c r="P24" s="134">
        <f>SUM(D24:O24)</f>
        <v>1</v>
      </c>
      <c r="R24" s="117"/>
    </row>
    <row r="25" spans="1:31" ht="13" x14ac:dyDescent="0.3">
      <c r="A25" s="4"/>
      <c r="P25" s="5"/>
      <c r="R25" s="117"/>
    </row>
    <row r="26" spans="1:31" ht="13" x14ac:dyDescent="0.3">
      <c r="A26" s="150">
        <f>A19+1</f>
        <v>2025</v>
      </c>
      <c r="B26" s="113" t="s">
        <v>28</v>
      </c>
      <c r="C26" s="114" t="s">
        <v>67</v>
      </c>
      <c r="D26" s="115" t="s">
        <v>68</v>
      </c>
      <c r="E26" s="115" t="s">
        <v>69</v>
      </c>
      <c r="F26" s="115" t="s">
        <v>70</v>
      </c>
      <c r="G26" s="115" t="s">
        <v>71</v>
      </c>
      <c r="H26" s="115" t="s">
        <v>72</v>
      </c>
      <c r="I26" s="115" t="s">
        <v>73</v>
      </c>
      <c r="J26" s="115" t="s">
        <v>74</v>
      </c>
      <c r="K26" s="115" t="s">
        <v>75</v>
      </c>
      <c r="L26" s="115" t="s">
        <v>76</v>
      </c>
      <c r="M26" s="115" t="s">
        <v>77</v>
      </c>
      <c r="N26" s="115" t="s">
        <v>78</v>
      </c>
      <c r="O26" s="115" t="s">
        <v>79</v>
      </c>
      <c r="P26" s="116" t="s">
        <v>33</v>
      </c>
      <c r="Q26" s="37"/>
      <c r="R26" s="117"/>
    </row>
    <row r="27" spans="1:31" ht="13" x14ac:dyDescent="0.3">
      <c r="A27" s="151"/>
      <c r="B27" s="96" t="str">
        <f>B20</f>
        <v>Umsatzerlöse</v>
      </c>
      <c r="D27" s="163">
        <v>35422.629999999997</v>
      </c>
      <c r="E27" s="163">
        <v>60567.64</v>
      </c>
      <c r="F27" s="163">
        <v>71836.23</v>
      </c>
      <c r="G27" s="163">
        <v>75236.639999999999</v>
      </c>
      <c r="H27" s="163">
        <v>71541.009999999995</v>
      </c>
      <c r="I27" s="163">
        <v>64075.49</v>
      </c>
      <c r="J27" s="163">
        <v>73412.36</v>
      </c>
      <c r="K27" s="163">
        <v>65251.839999999997</v>
      </c>
      <c r="L27" s="163">
        <v>71110.48</v>
      </c>
      <c r="M27" s="163">
        <v>71768.789999999994</v>
      </c>
      <c r="N27" s="163">
        <v>66873.86</v>
      </c>
      <c r="O27" s="163">
        <v>84483.21</v>
      </c>
      <c r="P27" s="120">
        <f>SUM(D27:O27)</f>
        <v>811580.17999999993</v>
      </c>
      <c r="Q27" s="37"/>
      <c r="R27" s="152"/>
    </row>
    <row r="28" spans="1:31" ht="13" x14ac:dyDescent="0.3">
      <c r="A28" s="151"/>
      <c r="B28" s="96"/>
      <c r="C28" s="137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20">
        <f>SUM(D28:O28)</f>
        <v>0</v>
      </c>
      <c r="Q28" s="37"/>
      <c r="R28" s="117"/>
    </row>
    <row r="29" spans="1:31" ht="13" x14ac:dyDescent="0.3">
      <c r="A29" s="151"/>
      <c r="B29" s="138" t="s">
        <v>83</v>
      </c>
      <c r="C29" s="139"/>
      <c r="D29" s="140">
        <f t="shared" ref="D29:O29" si="9">SUM(D27:D28)</f>
        <v>35422.629999999997</v>
      </c>
      <c r="E29" s="140">
        <f t="shared" si="9"/>
        <v>60567.64</v>
      </c>
      <c r="F29" s="140">
        <f t="shared" si="9"/>
        <v>71836.23</v>
      </c>
      <c r="G29" s="140">
        <f t="shared" si="9"/>
        <v>75236.639999999999</v>
      </c>
      <c r="H29" s="140">
        <f t="shared" si="9"/>
        <v>71541.009999999995</v>
      </c>
      <c r="I29" s="140">
        <f t="shared" si="9"/>
        <v>64075.49</v>
      </c>
      <c r="J29" s="140">
        <f t="shared" si="9"/>
        <v>73412.36</v>
      </c>
      <c r="K29" s="140">
        <f t="shared" si="9"/>
        <v>65251.839999999997</v>
      </c>
      <c r="L29" s="140">
        <f t="shared" si="9"/>
        <v>71110.48</v>
      </c>
      <c r="M29" s="140">
        <f t="shared" si="9"/>
        <v>71768.789999999994</v>
      </c>
      <c r="N29" s="140">
        <f t="shared" si="9"/>
        <v>66873.86</v>
      </c>
      <c r="O29" s="140">
        <f t="shared" si="9"/>
        <v>84483.21</v>
      </c>
      <c r="P29" s="141">
        <f>SUM(D29:O29)</f>
        <v>811580.17999999993</v>
      </c>
      <c r="Q29" s="37"/>
      <c r="R29" s="117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</row>
    <row r="30" spans="1:31" ht="13" x14ac:dyDescent="0.3">
      <c r="A30" s="153"/>
      <c r="B30" s="143" t="s">
        <v>84</v>
      </c>
      <c r="C30" s="144"/>
      <c r="D30" s="145">
        <f>D29</f>
        <v>35422.629999999997</v>
      </c>
      <c r="E30" s="145">
        <f t="shared" ref="E30:O30" si="10">D30+E29</f>
        <v>95990.26999999999</v>
      </c>
      <c r="F30" s="145">
        <f t="shared" si="10"/>
        <v>167826.5</v>
      </c>
      <c r="G30" s="145">
        <f t="shared" si="10"/>
        <v>243063.14</v>
      </c>
      <c r="H30" s="145">
        <f t="shared" si="10"/>
        <v>314604.15000000002</v>
      </c>
      <c r="I30" s="145">
        <f t="shared" si="10"/>
        <v>378679.64</v>
      </c>
      <c r="J30" s="145">
        <f t="shared" si="10"/>
        <v>452092</v>
      </c>
      <c r="K30" s="145">
        <f t="shared" si="10"/>
        <v>517343.83999999997</v>
      </c>
      <c r="L30" s="145">
        <f t="shared" si="10"/>
        <v>588454.31999999995</v>
      </c>
      <c r="M30" s="145">
        <f t="shared" si="10"/>
        <v>660223.11</v>
      </c>
      <c r="N30" s="145">
        <f t="shared" si="10"/>
        <v>727096.97</v>
      </c>
      <c r="O30" s="145">
        <f t="shared" si="10"/>
        <v>811580.17999999993</v>
      </c>
      <c r="P30" s="146">
        <f>O30</f>
        <v>811580.17999999993</v>
      </c>
      <c r="R30" s="117"/>
    </row>
    <row r="31" spans="1:31" ht="13" x14ac:dyDescent="0.3">
      <c r="A31" s="153"/>
      <c r="B31" s="131" t="s">
        <v>85</v>
      </c>
      <c r="C31" s="132"/>
      <c r="D31" s="133">
        <f t="shared" ref="D31:O31" si="11">IF(D30=0,"",D29/$P29)</f>
        <v>4.3646494669202E-2</v>
      </c>
      <c r="E31" s="133">
        <f t="shared" si="11"/>
        <v>7.4629274460596126E-2</v>
      </c>
      <c r="F31" s="133">
        <f t="shared" si="11"/>
        <v>8.8514027042897972E-2</v>
      </c>
      <c r="G31" s="133">
        <f t="shared" si="11"/>
        <v>9.2703890329110805E-2</v>
      </c>
      <c r="H31" s="133">
        <f t="shared" si="11"/>
        <v>8.8150267543497668E-2</v>
      </c>
      <c r="I31" s="133">
        <f t="shared" si="11"/>
        <v>7.8951521462734597E-2</v>
      </c>
      <c r="J31" s="133">
        <f t="shared" si="11"/>
        <v>9.0456077919497752E-2</v>
      </c>
      <c r="K31" s="133">
        <f t="shared" si="11"/>
        <v>8.0400977756751035E-2</v>
      </c>
      <c r="L31" s="133">
        <f t="shared" si="11"/>
        <v>8.7619783913402124E-2</v>
      </c>
      <c r="M31" s="133">
        <f t="shared" si="11"/>
        <v>8.8430929892841889E-2</v>
      </c>
      <c r="N31" s="133">
        <f t="shared" si="11"/>
        <v>8.2399572646044666E-2</v>
      </c>
      <c r="O31" s="133">
        <f t="shared" si="11"/>
        <v>0.10409718236342343</v>
      </c>
      <c r="P31" s="134">
        <f>SUM(D31:O31)</f>
        <v>1</v>
      </c>
      <c r="R31" s="117"/>
    </row>
    <row r="32" spans="1:31" ht="13" x14ac:dyDescent="0.3">
      <c r="A32" s="4"/>
      <c r="P32" s="5"/>
      <c r="R32" s="117"/>
    </row>
    <row r="33" spans="1:30" ht="13" x14ac:dyDescent="0.3">
      <c r="A33" s="154" t="s">
        <v>86</v>
      </c>
      <c r="B33" s="155" t="s">
        <v>28</v>
      </c>
      <c r="C33" s="156" t="s">
        <v>67</v>
      </c>
      <c r="D33" s="157"/>
      <c r="E33" s="157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8" t="s">
        <v>33</v>
      </c>
      <c r="R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</row>
    <row r="34" spans="1:30" ht="13" x14ac:dyDescent="0.3">
      <c r="A34" s="154" t="s">
        <v>28</v>
      </c>
      <c r="B34" s="159" t="s">
        <v>87</v>
      </c>
      <c r="C34" s="160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2">
        <f>SUM(D34:O34)</f>
        <v>0</v>
      </c>
      <c r="R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</row>
    <row r="35" spans="1:30" ht="13" x14ac:dyDescent="0.3">
      <c r="A35" s="154"/>
      <c r="B35" s="159" t="s">
        <v>82</v>
      </c>
      <c r="C35" s="160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2">
        <f>SUM(D35:O35)</f>
        <v>0</v>
      </c>
      <c r="R35" s="163"/>
      <c r="S35" s="163"/>
      <c r="T35" s="163"/>
      <c r="U35" s="163"/>
      <c r="V35" s="163"/>
      <c r="W35" s="163"/>
      <c r="X35" s="163"/>
      <c r="Y35" s="163"/>
      <c r="Z35" s="163"/>
      <c r="AA35" s="152"/>
      <c r="AB35" s="117"/>
      <c r="AC35" s="117"/>
      <c r="AD35" s="117"/>
    </row>
    <row r="36" spans="1:30" ht="13" x14ac:dyDescent="0.3">
      <c r="A36" s="164"/>
      <c r="B36" s="159" t="s">
        <v>87</v>
      </c>
      <c r="C36" s="165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2">
        <f>SUM(D36:O36)</f>
        <v>0</v>
      </c>
      <c r="R36" s="163"/>
      <c r="S36" s="163"/>
      <c r="T36" s="163"/>
      <c r="U36" s="163"/>
      <c r="V36" s="163"/>
      <c r="W36" s="163"/>
      <c r="X36" s="163"/>
      <c r="Y36" s="163"/>
      <c r="Z36" s="163"/>
      <c r="AA36" s="152"/>
      <c r="AB36" s="117"/>
      <c r="AC36" s="117"/>
      <c r="AD36" s="117"/>
    </row>
    <row r="37" spans="1:30" ht="13" x14ac:dyDescent="0.3">
      <c r="A37" s="164"/>
      <c r="B37" s="166" t="s">
        <v>83</v>
      </c>
      <c r="C37" s="167"/>
      <c r="D37" s="168">
        <f t="shared" ref="D37:O37" si="12">SUM(D34:D36)</f>
        <v>0</v>
      </c>
      <c r="E37" s="168">
        <f t="shared" si="12"/>
        <v>0</v>
      </c>
      <c r="F37" s="168">
        <f t="shared" si="12"/>
        <v>0</v>
      </c>
      <c r="G37" s="168">
        <f t="shared" si="12"/>
        <v>0</v>
      </c>
      <c r="H37" s="168">
        <f t="shared" si="12"/>
        <v>0</v>
      </c>
      <c r="I37" s="168">
        <f t="shared" si="12"/>
        <v>0</v>
      </c>
      <c r="J37" s="168">
        <f t="shared" si="12"/>
        <v>0</v>
      </c>
      <c r="K37" s="168">
        <f t="shared" si="12"/>
        <v>0</v>
      </c>
      <c r="L37" s="168">
        <f t="shared" si="12"/>
        <v>0</v>
      </c>
      <c r="M37" s="168">
        <f t="shared" si="12"/>
        <v>0</v>
      </c>
      <c r="N37" s="168">
        <f t="shared" si="12"/>
        <v>0</v>
      </c>
      <c r="O37" s="168">
        <f t="shared" si="12"/>
        <v>0</v>
      </c>
      <c r="P37" s="169">
        <f>SUM(D37:O37)</f>
        <v>0</v>
      </c>
      <c r="R37" s="163"/>
      <c r="S37" s="163"/>
      <c r="T37" s="163"/>
      <c r="U37" s="163"/>
      <c r="V37" s="163"/>
      <c r="W37" s="163"/>
      <c r="X37" s="163"/>
      <c r="Y37" s="163"/>
      <c r="Z37" s="163"/>
      <c r="AA37" s="152"/>
      <c r="AB37" s="117"/>
      <c r="AC37" s="117"/>
      <c r="AD37" s="117"/>
    </row>
    <row r="38" spans="1:30" ht="13" x14ac:dyDescent="0.3">
      <c r="A38" s="170"/>
      <c r="B38" s="171" t="s">
        <v>84</v>
      </c>
      <c r="C38" s="172"/>
      <c r="D38" s="173">
        <f>D37</f>
        <v>0</v>
      </c>
      <c r="E38" s="173">
        <f t="shared" ref="E38:O38" si="13">D38+E37</f>
        <v>0</v>
      </c>
      <c r="F38" s="173">
        <f t="shared" si="13"/>
        <v>0</v>
      </c>
      <c r="G38" s="173">
        <f t="shared" si="13"/>
        <v>0</v>
      </c>
      <c r="H38" s="173">
        <f t="shared" si="13"/>
        <v>0</v>
      </c>
      <c r="I38" s="173">
        <f t="shared" si="13"/>
        <v>0</v>
      </c>
      <c r="J38" s="173">
        <f t="shared" si="13"/>
        <v>0</v>
      </c>
      <c r="K38" s="173">
        <f t="shared" si="13"/>
        <v>0</v>
      </c>
      <c r="L38" s="173">
        <f t="shared" si="13"/>
        <v>0</v>
      </c>
      <c r="M38" s="173">
        <f t="shared" si="13"/>
        <v>0</v>
      </c>
      <c r="N38" s="173">
        <f t="shared" si="13"/>
        <v>0</v>
      </c>
      <c r="O38" s="173">
        <f t="shared" si="13"/>
        <v>0</v>
      </c>
      <c r="P38" s="174">
        <f>O38</f>
        <v>0</v>
      </c>
      <c r="R38" s="163"/>
      <c r="S38" s="163"/>
      <c r="T38" s="163"/>
      <c r="U38" s="163"/>
      <c r="V38" s="163"/>
      <c r="W38" s="163"/>
      <c r="X38" s="163"/>
      <c r="Y38" s="163"/>
      <c r="Z38" s="163"/>
      <c r="AA38" s="152"/>
      <c r="AB38" s="117"/>
      <c r="AC38" s="117"/>
      <c r="AD38" s="117"/>
    </row>
    <row r="39" spans="1:30" ht="13" x14ac:dyDescent="0.3">
      <c r="A39" s="170"/>
      <c r="B39" s="175" t="s">
        <v>85</v>
      </c>
      <c r="C39" s="176" t="str">
        <f t="shared" ref="C39:O39" si="14">IF(C38=0,"",C37/$P37)</f>
        <v/>
      </c>
      <c r="D39" s="176" t="str">
        <f t="shared" si="14"/>
        <v/>
      </c>
      <c r="E39" s="176" t="str">
        <f t="shared" si="14"/>
        <v/>
      </c>
      <c r="F39" s="176" t="str">
        <f t="shared" si="14"/>
        <v/>
      </c>
      <c r="G39" s="176" t="str">
        <f t="shared" si="14"/>
        <v/>
      </c>
      <c r="H39" s="176" t="str">
        <f t="shared" si="14"/>
        <v/>
      </c>
      <c r="I39" s="176" t="str">
        <f t="shared" si="14"/>
        <v/>
      </c>
      <c r="J39" s="176" t="str">
        <f t="shared" si="14"/>
        <v/>
      </c>
      <c r="K39" s="176" t="str">
        <f t="shared" si="14"/>
        <v/>
      </c>
      <c r="L39" s="176" t="str">
        <f t="shared" si="14"/>
        <v/>
      </c>
      <c r="M39" s="176" t="str">
        <f t="shared" si="14"/>
        <v/>
      </c>
      <c r="N39" s="176" t="str">
        <f t="shared" si="14"/>
        <v/>
      </c>
      <c r="O39" s="176" t="str">
        <f t="shared" si="14"/>
        <v/>
      </c>
      <c r="P39" s="177">
        <f>SUM(D39:O39)</f>
        <v>0</v>
      </c>
      <c r="R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</row>
    <row r="40" spans="1:30" ht="13" x14ac:dyDescent="0.3">
      <c r="A40" s="108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R40" s="117"/>
      <c r="U40" s="117"/>
      <c r="V40" s="117"/>
      <c r="W40" s="117"/>
      <c r="X40" s="117"/>
      <c r="Y40" s="117"/>
      <c r="Z40" s="117"/>
      <c r="AA40" s="152"/>
      <c r="AB40" s="117"/>
      <c r="AC40" s="117"/>
      <c r="AD40" s="117"/>
    </row>
    <row r="41" spans="1:30" ht="13" x14ac:dyDescent="0.3">
      <c r="A41" s="108"/>
      <c r="B41" s="108"/>
      <c r="C41" s="108"/>
      <c r="D41" s="108"/>
      <c r="E41" s="108"/>
      <c r="G41" s="108"/>
      <c r="I41" s="108"/>
      <c r="J41" s="108"/>
      <c r="K41" s="108"/>
      <c r="L41" s="108"/>
      <c r="M41" s="108"/>
      <c r="N41" s="108"/>
      <c r="O41" s="108"/>
      <c r="P41" s="108"/>
      <c r="R41" s="117"/>
      <c r="U41" s="117"/>
      <c r="V41" s="117"/>
      <c r="W41" s="117"/>
      <c r="X41" s="117"/>
      <c r="Y41" s="117"/>
      <c r="Z41" s="117"/>
      <c r="AA41" s="152"/>
      <c r="AB41" s="117"/>
      <c r="AC41" s="117"/>
      <c r="AD41" s="117"/>
    </row>
    <row r="42" spans="1:30" ht="13" x14ac:dyDescent="0.3">
      <c r="A42" s="108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R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</row>
    <row r="43" spans="1:30" ht="13" x14ac:dyDescent="0.3">
      <c r="A43" s="108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R43" s="117"/>
    </row>
    <row r="44" spans="1:30" ht="13" x14ac:dyDescent="0.3">
      <c r="A44" s="108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R44" s="117"/>
    </row>
    <row r="45" spans="1:30" ht="13" x14ac:dyDescent="0.3">
      <c r="A45" s="108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R45" s="117"/>
    </row>
    <row r="46" spans="1:30" ht="13" x14ac:dyDescent="0.3">
      <c r="A46" s="108"/>
      <c r="B46" s="15" t="s">
        <v>88</v>
      </c>
      <c r="C46" s="15"/>
      <c r="P46" s="108"/>
      <c r="R46" s="117"/>
    </row>
    <row r="47" spans="1:30" ht="13" x14ac:dyDescent="0.3">
      <c r="A47" s="108"/>
      <c r="B47" s="1"/>
      <c r="C47" s="2"/>
      <c r="D47" s="115" t="s">
        <v>68</v>
      </c>
      <c r="E47" s="115" t="s">
        <v>69</v>
      </c>
      <c r="F47" s="115" t="s">
        <v>70</v>
      </c>
      <c r="G47" s="115" t="s">
        <v>71</v>
      </c>
      <c r="H47" s="115" t="s">
        <v>72</v>
      </c>
      <c r="I47" s="115" t="s">
        <v>73</v>
      </c>
      <c r="J47" s="115" t="s">
        <v>74</v>
      </c>
      <c r="K47" s="115" t="s">
        <v>75</v>
      </c>
      <c r="L47" s="115" t="s">
        <v>76</v>
      </c>
      <c r="M47" s="115" t="s">
        <v>77</v>
      </c>
      <c r="N47" s="115" t="s">
        <v>78</v>
      </c>
      <c r="O47" s="178" t="s">
        <v>79</v>
      </c>
      <c r="P47" s="108"/>
      <c r="R47" s="117"/>
    </row>
    <row r="48" spans="1:30" ht="13" x14ac:dyDescent="0.3">
      <c r="A48" s="108"/>
      <c r="B48" s="179"/>
      <c r="C48" s="180">
        <f>A5</f>
        <v>2022</v>
      </c>
      <c r="D48" s="181" t="str">
        <f t="shared" ref="D48:O48" si="15">D10</f>
        <v/>
      </c>
      <c r="E48" s="181" t="str">
        <f t="shared" si="15"/>
        <v/>
      </c>
      <c r="F48" s="181" t="str">
        <f t="shared" si="15"/>
        <v/>
      </c>
      <c r="G48" s="181" t="str">
        <f t="shared" si="15"/>
        <v/>
      </c>
      <c r="H48" s="181" t="str">
        <f t="shared" si="15"/>
        <v/>
      </c>
      <c r="I48" s="181" t="str">
        <f t="shared" si="15"/>
        <v/>
      </c>
      <c r="J48" s="181" t="str">
        <f t="shared" si="15"/>
        <v/>
      </c>
      <c r="K48" s="181" t="str">
        <f t="shared" si="15"/>
        <v/>
      </c>
      <c r="L48" s="181" t="str">
        <f t="shared" si="15"/>
        <v/>
      </c>
      <c r="M48" s="181" t="str">
        <f t="shared" si="15"/>
        <v/>
      </c>
      <c r="N48" s="181" t="str">
        <f t="shared" si="15"/>
        <v/>
      </c>
      <c r="O48" s="182" t="str">
        <f t="shared" si="15"/>
        <v/>
      </c>
      <c r="P48" s="108"/>
      <c r="R48" s="117"/>
    </row>
    <row r="49" spans="1:23" ht="13" x14ac:dyDescent="0.3">
      <c r="A49" s="108"/>
      <c r="B49" s="179"/>
      <c r="C49" s="180">
        <f>A12</f>
        <v>2023</v>
      </c>
      <c r="D49" s="181" t="str">
        <f t="shared" ref="D49:O49" si="16">D17</f>
        <v/>
      </c>
      <c r="E49" s="181" t="str">
        <f t="shared" si="16"/>
        <v/>
      </c>
      <c r="F49" s="181" t="str">
        <f t="shared" si="16"/>
        <v/>
      </c>
      <c r="G49" s="181" t="str">
        <f t="shared" si="16"/>
        <v/>
      </c>
      <c r="H49" s="181" t="str">
        <f t="shared" si="16"/>
        <v/>
      </c>
      <c r="I49" s="181" t="str">
        <f t="shared" si="16"/>
        <v/>
      </c>
      <c r="J49" s="181" t="str">
        <f t="shared" si="16"/>
        <v/>
      </c>
      <c r="K49" s="181" t="str">
        <f t="shared" si="16"/>
        <v/>
      </c>
      <c r="L49" s="181" t="str">
        <f t="shared" si="16"/>
        <v/>
      </c>
      <c r="M49" s="181" t="str">
        <f t="shared" si="16"/>
        <v/>
      </c>
      <c r="N49" s="181" t="str">
        <f t="shared" si="16"/>
        <v/>
      </c>
      <c r="O49" s="182" t="str">
        <f t="shared" si="16"/>
        <v/>
      </c>
      <c r="P49" s="108"/>
      <c r="R49" s="117"/>
    </row>
    <row r="50" spans="1:23" ht="13" x14ac:dyDescent="0.3">
      <c r="A50" s="108"/>
      <c r="B50" s="183"/>
      <c r="C50" s="180">
        <f>A19</f>
        <v>2024</v>
      </c>
      <c r="D50" s="184">
        <f t="shared" ref="D50:O50" si="17">D24</f>
        <v>5.2286900829693388E-2</v>
      </c>
      <c r="E50" s="184">
        <f t="shared" si="17"/>
        <v>7.2482082555732907E-2</v>
      </c>
      <c r="F50" s="184">
        <f t="shared" si="17"/>
        <v>8.3969155515326743E-2</v>
      </c>
      <c r="G50" s="184">
        <f t="shared" si="17"/>
        <v>8.3527320284436171E-2</v>
      </c>
      <c r="H50" s="184">
        <f t="shared" si="17"/>
        <v>8.0779698034460182E-2</v>
      </c>
      <c r="I50" s="184">
        <f t="shared" si="17"/>
        <v>8.1886478890230263E-2</v>
      </c>
      <c r="J50" s="184">
        <f t="shared" si="17"/>
        <v>8.3018891462349212E-2</v>
      </c>
      <c r="K50" s="184">
        <f t="shared" si="17"/>
        <v>8.5108551540520175E-2</v>
      </c>
      <c r="L50" s="184">
        <f t="shared" si="17"/>
        <v>8.1861863182708092E-2</v>
      </c>
      <c r="M50" s="184">
        <f t="shared" si="17"/>
        <v>9.6065370779560427E-2</v>
      </c>
      <c r="N50" s="184">
        <f t="shared" si="17"/>
        <v>8.3616214626334465E-2</v>
      </c>
      <c r="O50" s="184">
        <f t="shared" si="17"/>
        <v>0.11539747229864795</v>
      </c>
      <c r="P50" s="108"/>
      <c r="R50" s="117"/>
    </row>
    <row r="51" spans="1:23" ht="13" x14ac:dyDescent="0.3">
      <c r="A51" s="108"/>
      <c r="B51" s="183"/>
      <c r="C51" s="180">
        <f>A26</f>
        <v>2025</v>
      </c>
      <c r="D51" s="184">
        <f t="shared" ref="D51:O51" si="18">D31</f>
        <v>4.3646494669202E-2</v>
      </c>
      <c r="E51" s="184">
        <f t="shared" si="18"/>
        <v>7.4629274460596126E-2</v>
      </c>
      <c r="F51" s="184">
        <f t="shared" si="18"/>
        <v>8.8514027042897972E-2</v>
      </c>
      <c r="G51" s="184">
        <f t="shared" si="18"/>
        <v>9.2703890329110805E-2</v>
      </c>
      <c r="H51" s="184">
        <f t="shared" si="18"/>
        <v>8.8150267543497668E-2</v>
      </c>
      <c r="I51" s="184">
        <f t="shared" si="18"/>
        <v>7.8951521462734597E-2</v>
      </c>
      <c r="J51" s="184">
        <f t="shared" si="18"/>
        <v>9.0456077919497752E-2</v>
      </c>
      <c r="K51" s="184">
        <f t="shared" si="18"/>
        <v>8.0400977756751035E-2</v>
      </c>
      <c r="L51" s="184">
        <f t="shared" si="18"/>
        <v>8.7619783913402124E-2</v>
      </c>
      <c r="M51" s="184">
        <f t="shared" si="18"/>
        <v>8.8430929892841889E-2</v>
      </c>
      <c r="N51" s="184">
        <f t="shared" si="18"/>
        <v>8.2399572646044666E-2</v>
      </c>
      <c r="O51" s="184">
        <f t="shared" si="18"/>
        <v>0.10409718236342343</v>
      </c>
      <c r="P51" s="108"/>
      <c r="R51" s="117"/>
      <c r="U51" s="185"/>
      <c r="V51" s="185"/>
      <c r="W51" s="185"/>
    </row>
    <row r="52" spans="1:23" ht="13" x14ac:dyDescent="0.3">
      <c r="A52" s="108"/>
      <c r="B52" s="186" t="s">
        <v>89</v>
      </c>
      <c r="C52" s="187"/>
      <c r="D52" s="188" t="str">
        <f t="shared" ref="D52:O52" si="19">D39</f>
        <v/>
      </c>
      <c r="E52" s="188" t="str">
        <f t="shared" si="19"/>
        <v/>
      </c>
      <c r="F52" s="188" t="str">
        <f t="shared" si="19"/>
        <v/>
      </c>
      <c r="G52" s="188" t="str">
        <f t="shared" si="19"/>
        <v/>
      </c>
      <c r="H52" s="188" t="str">
        <f t="shared" si="19"/>
        <v/>
      </c>
      <c r="I52" s="188" t="str">
        <f t="shared" si="19"/>
        <v/>
      </c>
      <c r="J52" s="188" t="str">
        <f t="shared" si="19"/>
        <v/>
      </c>
      <c r="K52" s="188" t="str">
        <f t="shared" si="19"/>
        <v/>
      </c>
      <c r="L52" s="188" t="str">
        <f t="shared" si="19"/>
        <v/>
      </c>
      <c r="M52" s="188" t="str">
        <f t="shared" si="19"/>
        <v/>
      </c>
      <c r="N52" s="188" t="str">
        <f t="shared" si="19"/>
        <v/>
      </c>
      <c r="O52" s="188" t="str">
        <f t="shared" si="19"/>
        <v/>
      </c>
      <c r="P52" s="108"/>
      <c r="R52" s="117"/>
      <c r="U52" s="185"/>
      <c r="V52" s="185"/>
      <c r="W52" s="185"/>
    </row>
    <row r="53" spans="1:23" ht="13" x14ac:dyDescent="0.3">
      <c r="A53" s="108"/>
      <c r="B53" s="189" t="s">
        <v>90</v>
      </c>
      <c r="C53" s="190"/>
      <c r="D53" s="190">
        <f t="shared" ref="D53:O53" si="20">IFERROR(AVERAGE(D48:D52),"")</f>
        <v>4.7966697749447694E-2</v>
      </c>
      <c r="E53" s="190">
        <f t="shared" si="20"/>
        <v>7.3555678508164524E-2</v>
      </c>
      <c r="F53" s="190">
        <f t="shared" si="20"/>
        <v>8.6241591279112351E-2</v>
      </c>
      <c r="G53" s="190">
        <f t="shared" si="20"/>
        <v>8.8115605306773481E-2</v>
      </c>
      <c r="H53" s="190">
        <f t="shared" si="20"/>
        <v>8.4464982788978932E-2</v>
      </c>
      <c r="I53" s="190">
        <f t="shared" si="20"/>
        <v>8.041900017648243E-2</v>
      </c>
      <c r="J53" s="190">
        <f t="shared" si="20"/>
        <v>8.6737484690923489E-2</v>
      </c>
      <c r="K53" s="190">
        <f t="shared" si="20"/>
        <v>8.2754764648635598E-2</v>
      </c>
      <c r="L53" s="190">
        <f t="shared" si="20"/>
        <v>8.4740823548055108E-2</v>
      </c>
      <c r="M53" s="190">
        <f t="shared" si="20"/>
        <v>9.2248150336201151E-2</v>
      </c>
      <c r="N53" s="190">
        <f t="shared" si="20"/>
        <v>8.3007893636189573E-2</v>
      </c>
      <c r="O53" s="191">
        <f t="shared" si="20"/>
        <v>0.10974732733103569</v>
      </c>
      <c r="P53" s="923">
        <f>SUM(D53:O53)</f>
        <v>1</v>
      </c>
      <c r="R53" s="117"/>
    </row>
    <row r="54" spans="1:23" ht="13" x14ac:dyDescent="0.3">
      <c r="A54" s="108"/>
      <c r="B54" s="192"/>
      <c r="C54" s="193"/>
      <c r="D54" s="194"/>
      <c r="E54" s="194"/>
      <c r="F54" s="194"/>
      <c r="G54" s="194"/>
      <c r="H54" s="194"/>
      <c r="I54" s="194"/>
      <c r="J54" s="194"/>
      <c r="K54" s="194"/>
      <c r="L54" s="194"/>
      <c r="M54" s="194"/>
      <c r="N54" s="194"/>
      <c r="O54" s="195"/>
      <c r="P54" s="108"/>
      <c r="R54" s="117"/>
    </row>
    <row r="55" spans="1:23" ht="13" x14ac:dyDescent="0.3">
      <c r="A55" s="108"/>
      <c r="P55" s="108"/>
      <c r="R55" s="117"/>
    </row>
    <row r="56" spans="1:23" ht="13" x14ac:dyDescent="0.3">
      <c r="A56" s="108"/>
      <c r="B56" t="s">
        <v>91</v>
      </c>
      <c r="D56" s="185"/>
      <c r="E56" s="185"/>
      <c r="I56" s="185"/>
      <c r="P56" s="108"/>
      <c r="R56" s="117"/>
    </row>
    <row r="57" spans="1:23" ht="13" x14ac:dyDescent="0.3">
      <c r="A57" s="108"/>
      <c r="I57" s="185"/>
      <c r="P57" s="108"/>
      <c r="R57" s="117"/>
    </row>
    <row r="58" spans="1:23" ht="13" x14ac:dyDescent="0.3">
      <c r="A58" s="4"/>
      <c r="P58" s="108"/>
      <c r="R58" s="117"/>
    </row>
    <row r="59" spans="1:23" ht="25" x14ac:dyDescent="0.5">
      <c r="A59" s="4"/>
      <c r="B59" s="196" t="s">
        <v>92</v>
      </c>
      <c r="I59" s="185"/>
      <c r="P59" s="108"/>
      <c r="R59" s="117"/>
    </row>
    <row r="60" spans="1:23" ht="13" x14ac:dyDescent="0.3">
      <c r="A60" s="4"/>
      <c r="I60" s="185"/>
      <c r="P60" s="108"/>
      <c r="R60" s="117"/>
    </row>
    <row r="61" spans="1:23" ht="13" x14ac:dyDescent="0.3">
      <c r="A61" s="4"/>
      <c r="I61" s="185"/>
      <c r="P61" s="108"/>
      <c r="R61" s="117"/>
    </row>
    <row r="62" spans="1:23" ht="20" x14ac:dyDescent="0.4">
      <c r="A62" s="4"/>
      <c r="B62" s="197" t="s">
        <v>93</v>
      </c>
      <c r="I62" s="185"/>
      <c r="P62" s="108"/>
      <c r="R62" s="117"/>
    </row>
    <row r="63" spans="1:23" ht="13" x14ac:dyDescent="0.3">
      <c r="A63" s="4"/>
      <c r="I63" s="185"/>
      <c r="P63" s="108"/>
      <c r="R63" s="117"/>
    </row>
    <row r="64" spans="1:23" x14ac:dyDescent="0.25">
      <c r="A64" s="4"/>
      <c r="P64" s="108"/>
    </row>
    <row r="65" spans="1:18" ht="13" x14ac:dyDescent="0.3">
      <c r="A65" s="198">
        <f>A26+1</f>
        <v>2026</v>
      </c>
      <c r="B65" s="23" t="s">
        <v>28</v>
      </c>
      <c r="C65" s="156" t="s">
        <v>94</v>
      </c>
      <c r="D65" s="199" t="s">
        <v>68</v>
      </c>
      <c r="E65" s="199" t="s">
        <v>69</v>
      </c>
      <c r="F65" s="199" t="s">
        <v>70</v>
      </c>
      <c r="G65" s="199" t="s">
        <v>71</v>
      </c>
      <c r="H65" s="199" t="s">
        <v>72</v>
      </c>
      <c r="I65" s="199" t="s">
        <v>73</v>
      </c>
      <c r="J65" s="199" t="s">
        <v>74</v>
      </c>
      <c r="K65" s="199" t="s">
        <v>75</v>
      </c>
      <c r="L65" s="199" t="s">
        <v>76</v>
      </c>
      <c r="M65" s="199" t="s">
        <v>77</v>
      </c>
      <c r="N65" s="199" t="s">
        <v>78</v>
      </c>
      <c r="O65" s="199" t="s">
        <v>79</v>
      </c>
      <c r="P65" s="24" t="s">
        <v>33</v>
      </c>
      <c r="Q65" s="37"/>
    </row>
    <row r="66" spans="1:18" ht="13" x14ac:dyDescent="0.3">
      <c r="A66" s="198"/>
      <c r="B66" s="96" t="s">
        <v>95</v>
      </c>
      <c r="C66" s="200">
        <f>O100</f>
        <v>84483.21</v>
      </c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  <c r="O66" s="119"/>
      <c r="P66" s="120">
        <f>SUM(D66:O66)</f>
        <v>0</v>
      </c>
      <c r="Q66" s="37" t="s">
        <v>96</v>
      </c>
      <c r="R66" s="69">
        <v>126000</v>
      </c>
    </row>
    <row r="67" spans="1:18" ht="13" x14ac:dyDescent="0.3">
      <c r="A67" s="198"/>
      <c r="B67" s="96"/>
      <c r="C67" s="201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19"/>
      <c r="P67" s="120">
        <f>SUM(D67:O67)</f>
        <v>0</v>
      </c>
      <c r="Q67" s="37" t="s">
        <v>97</v>
      </c>
      <c r="R67" s="69">
        <v>23000</v>
      </c>
    </row>
    <row r="68" spans="1:18" ht="13" x14ac:dyDescent="0.3">
      <c r="A68" s="198"/>
      <c r="B68" s="138" t="s">
        <v>83</v>
      </c>
      <c r="C68" s="202">
        <f t="shared" ref="C68:O68" si="21">SUM(C66:C67)</f>
        <v>84483.21</v>
      </c>
      <c r="D68" s="140">
        <f t="shared" si="21"/>
        <v>0</v>
      </c>
      <c r="E68" s="140">
        <f t="shared" si="21"/>
        <v>0</v>
      </c>
      <c r="F68" s="140">
        <f t="shared" si="21"/>
        <v>0</v>
      </c>
      <c r="G68" s="140">
        <f t="shared" si="21"/>
        <v>0</v>
      </c>
      <c r="H68" s="140">
        <f t="shared" si="21"/>
        <v>0</v>
      </c>
      <c r="I68" s="140">
        <f t="shared" si="21"/>
        <v>0</v>
      </c>
      <c r="J68" s="140">
        <f t="shared" si="21"/>
        <v>0</v>
      </c>
      <c r="K68" s="140">
        <f t="shared" si="21"/>
        <v>0</v>
      </c>
      <c r="L68" s="140">
        <f t="shared" si="21"/>
        <v>0</v>
      </c>
      <c r="M68" s="140">
        <f t="shared" si="21"/>
        <v>0</v>
      </c>
      <c r="N68" s="140">
        <f t="shared" si="21"/>
        <v>0</v>
      </c>
      <c r="O68" s="140">
        <f t="shared" si="21"/>
        <v>0</v>
      </c>
      <c r="P68" s="141">
        <f>SUM(D68:O68)</f>
        <v>0</v>
      </c>
      <c r="Q68" s="37"/>
      <c r="R68" s="52"/>
    </row>
    <row r="69" spans="1:18" ht="13" x14ac:dyDescent="0.3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52"/>
    </row>
    <row r="70" spans="1:18" ht="13" x14ac:dyDescent="0.3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52"/>
    </row>
    <row r="71" spans="1:18" ht="13" x14ac:dyDescent="0.3">
      <c r="A71" s="37"/>
      <c r="B71" s="203" t="s">
        <v>98</v>
      </c>
      <c r="C71" s="204"/>
      <c r="D71" s="205" t="s">
        <v>68</v>
      </c>
      <c r="E71" s="205" t="s">
        <v>69</v>
      </c>
      <c r="F71" s="205" t="s">
        <v>70</v>
      </c>
      <c r="G71" s="205" t="s">
        <v>71</v>
      </c>
      <c r="H71" s="205" t="s">
        <v>72</v>
      </c>
      <c r="I71" s="205" t="s">
        <v>73</v>
      </c>
      <c r="J71" s="205" t="s">
        <v>74</v>
      </c>
      <c r="K71" s="205" t="s">
        <v>75</v>
      </c>
      <c r="L71" s="205" t="s">
        <v>76</v>
      </c>
      <c r="M71" s="205" t="s">
        <v>77</v>
      </c>
      <c r="N71" s="205" t="s">
        <v>78</v>
      </c>
      <c r="O71" s="205" t="s">
        <v>79</v>
      </c>
      <c r="P71" s="206" t="s">
        <v>33</v>
      </c>
      <c r="Q71" s="37"/>
      <c r="R71" s="52"/>
    </row>
    <row r="72" spans="1:18" ht="13" x14ac:dyDescent="0.3">
      <c r="A72" s="37"/>
      <c r="B72" s="143" t="s">
        <v>99</v>
      </c>
      <c r="C72" s="145">
        <f>SUM(M100:O100)</f>
        <v>223125.86</v>
      </c>
      <c r="D72" s="145" t="str">
        <f>IF(D$68=0," ",D103)</f>
        <v xml:space="preserve"> </v>
      </c>
      <c r="E72" s="145" t="str">
        <f t="shared" ref="E72:O72" si="22">IF(E$68=0," ",E103)</f>
        <v xml:space="preserve"> </v>
      </c>
      <c r="F72" s="145" t="str">
        <f t="shared" si="22"/>
        <v xml:space="preserve"> </v>
      </c>
      <c r="G72" s="145" t="str">
        <f t="shared" si="22"/>
        <v xml:space="preserve"> </v>
      </c>
      <c r="H72" s="145" t="str">
        <f t="shared" si="22"/>
        <v xml:space="preserve"> </v>
      </c>
      <c r="I72" s="145" t="str">
        <f t="shared" si="22"/>
        <v xml:space="preserve"> </v>
      </c>
      <c r="J72" s="145" t="str">
        <f t="shared" si="22"/>
        <v xml:space="preserve"> </v>
      </c>
      <c r="K72" s="145" t="str">
        <f t="shared" si="22"/>
        <v xml:space="preserve"> </v>
      </c>
      <c r="L72" s="145" t="str">
        <f t="shared" si="22"/>
        <v xml:space="preserve"> </v>
      </c>
      <c r="M72" s="145" t="str">
        <f t="shared" si="22"/>
        <v xml:space="preserve"> </v>
      </c>
      <c r="N72" s="145" t="str">
        <f t="shared" si="22"/>
        <v xml:space="preserve"> </v>
      </c>
      <c r="O72" s="145" t="str">
        <f t="shared" si="22"/>
        <v xml:space="preserve"> </v>
      </c>
      <c r="P72" s="207"/>
      <c r="Q72" s="37"/>
      <c r="R72" s="52"/>
    </row>
    <row r="73" spans="1:18" ht="13" x14ac:dyDescent="0.3">
      <c r="A73" s="37"/>
      <c r="B73" s="208" t="s">
        <v>100</v>
      </c>
      <c r="C73" s="209">
        <f t="shared" ref="C73:O73" si="23">SUM(M98:O98)</f>
        <v>0.2850033713034264</v>
      </c>
      <c r="D73" s="209">
        <f t="shared" si="23"/>
        <v>0.24072191871667295</v>
      </c>
      <c r="E73" s="209">
        <f t="shared" si="23"/>
        <v>0.2312697035886479</v>
      </c>
      <c r="F73" s="209">
        <f t="shared" si="23"/>
        <v>0.20776396753672458</v>
      </c>
      <c r="G73" s="209">
        <f t="shared" si="23"/>
        <v>0.24791287509405036</v>
      </c>
      <c r="H73" s="209">
        <f t="shared" si="23"/>
        <v>0.25882217937486474</v>
      </c>
      <c r="I73" s="209">
        <f t="shared" si="23"/>
        <v>0.25299958827223484</v>
      </c>
      <c r="J73" s="209">
        <f t="shared" si="23"/>
        <v>0.25162146765638482</v>
      </c>
      <c r="K73" s="209">
        <f t="shared" si="23"/>
        <v>0.24991124951604152</v>
      </c>
      <c r="L73" s="209">
        <f t="shared" si="23"/>
        <v>0.25423307288761421</v>
      </c>
      <c r="M73" s="209">
        <f t="shared" si="23"/>
        <v>0.25974373853289184</v>
      </c>
      <c r="N73" s="209">
        <f t="shared" si="23"/>
        <v>0.25999686752044582</v>
      </c>
      <c r="O73" s="209">
        <f t="shared" si="23"/>
        <v>0.2850033713034264</v>
      </c>
      <c r="P73" s="210">
        <f>AVERAGE(D73:O73)</f>
        <v>0.25000000000000006</v>
      </c>
      <c r="Q73" s="37"/>
      <c r="R73" s="52"/>
    </row>
    <row r="74" spans="1:18" ht="13" x14ac:dyDescent="0.3">
      <c r="A74" s="37"/>
      <c r="B74" s="211" t="s">
        <v>101</v>
      </c>
      <c r="C74" s="212"/>
      <c r="D74" s="140">
        <f t="shared" ref="D74:O74" si="24">IF(C$68=0,"     ",C72/C73*D$98)</f>
        <v>37552.575738871303</v>
      </c>
      <c r="E74" s="140" t="str">
        <f t="shared" ref="E74" si="25">IF(D$68=0,"     ",D72/D73*E$98)</f>
        <v xml:space="preserve">     </v>
      </c>
      <c r="F74" s="140" t="str">
        <f t="shared" ref="F74" si="26">IF(E$68=0,"     ",E72/E73*F$98)</f>
        <v xml:space="preserve">     </v>
      </c>
      <c r="G74" s="140" t="str">
        <f t="shared" si="24"/>
        <v xml:space="preserve">     </v>
      </c>
      <c r="H74" s="140" t="str">
        <f t="shared" si="24"/>
        <v xml:space="preserve">     </v>
      </c>
      <c r="I74" s="140" t="str">
        <f t="shared" si="24"/>
        <v xml:space="preserve">     </v>
      </c>
      <c r="J74" s="140" t="str">
        <f t="shared" si="24"/>
        <v xml:space="preserve">     </v>
      </c>
      <c r="K74" s="140" t="str">
        <f t="shared" si="24"/>
        <v xml:space="preserve">     </v>
      </c>
      <c r="L74" s="140" t="str">
        <f t="shared" si="24"/>
        <v xml:space="preserve">     </v>
      </c>
      <c r="M74" s="140" t="str">
        <f t="shared" si="24"/>
        <v xml:space="preserve">     </v>
      </c>
      <c r="N74" s="140" t="str">
        <f t="shared" si="24"/>
        <v xml:space="preserve">     </v>
      </c>
      <c r="O74" s="140" t="str">
        <f t="shared" si="24"/>
        <v xml:space="preserve">     </v>
      </c>
      <c r="P74" s="213"/>
      <c r="Q74" s="37"/>
      <c r="R74" s="52"/>
    </row>
    <row r="75" spans="1:18" ht="13" x14ac:dyDescent="0.3">
      <c r="A75" s="37"/>
      <c r="B75" s="214" t="s">
        <v>102</v>
      </c>
      <c r="C75" s="215"/>
      <c r="D75" s="216">
        <f t="shared" ref="D75:P75" si="27">IF(C$68=0,"     ",C72/C73)</f>
        <v>782888.4934924189</v>
      </c>
      <c r="E75" s="216" t="str">
        <f t="shared" si="27"/>
        <v xml:space="preserve">     </v>
      </c>
      <c r="F75" s="216" t="str">
        <f t="shared" si="27"/>
        <v xml:space="preserve">     </v>
      </c>
      <c r="G75" s="216" t="str">
        <f t="shared" si="27"/>
        <v xml:space="preserve">     </v>
      </c>
      <c r="H75" s="216" t="str">
        <f t="shared" si="27"/>
        <v xml:space="preserve">     </v>
      </c>
      <c r="I75" s="216" t="str">
        <f t="shared" si="27"/>
        <v xml:space="preserve">     </v>
      </c>
      <c r="J75" s="216" t="str">
        <f t="shared" si="27"/>
        <v xml:space="preserve">     </v>
      </c>
      <c r="K75" s="216" t="str">
        <f t="shared" si="27"/>
        <v xml:space="preserve">     </v>
      </c>
      <c r="L75" s="216" t="str">
        <f t="shared" si="27"/>
        <v xml:space="preserve">     </v>
      </c>
      <c r="M75" s="216" t="str">
        <f t="shared" si="27"/>
        <v xml:space="preserve">     </v>
      </c>
      <c r="N75" s="216" t="str">
        <f t="shared" si="27"/>
        <v xml:space="preserve">     </v>
      </c>
      <c r="O75" s="216" t="str">
        <f t="shared" si="27"/>
        <v xml:space="preserve">     </v>
      </c>
      <c r="P75" s="216" t="str">
        <f t="shared" si="27"/>
        <v xml:space="preserve">     </v>
      </c>
      <c r="Q75" s="37"/>
      <c r="R75" s="52"/>
    </row>
    <row r="76" spans="1:18" ht="13" x14ac:dyDescent="0.3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52"/>
    </row>
    <row r="77" spans="1:18" ht="13.5" customHeight="1" x14ac:dyDescent="0.25">
      <c r="A77" s="108"/>
      <c r="B77" s="108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</row>
    <row r="78" spans="1:18" ht="13" x14ac:dyDescent="0.3">
      <c r="A78" s="4"/>
      <c r="B78" s="203" t="s">
        <v>103</v>
      </c>
      <c r="C78" s="204"/>
      <c r="D78" s="205" t="s">
        <v>68</v>
      </c>
      <c r="E78" s="205" t="s">
        <v>69</v>
      </c>
      <c r="F78" s="205" t="s">
        <v>70</v>
      </c>
      <c r="G78" s="205" t="s">
        <v>71</v>
      </c>
      <c r="H78" s="205" t="s">
        <v>72</v>
      </c>
      <c r="I78" s="205" t="s">
        <v>73</v>
      </c>
      <c r="J78" s="205" t="s">
        <v>74</v>
      </c>
      <c r="K78" s="205" t="s">
        <v>75</v>
      </c>
      <c r="L78" s="205" t="s">
        <v>76</v>
      </c>
      <c r="M78" s="205" t="s">
        <v>77</v>
      </c>
      <c r="N78" s="205" t="s">
        <v>78</v>
      </c>
      <c r="O78" s="205" t="s">
        <v>79</v>
      </c>
      <c r="P78" s="206" t="s">
        <v>33</v>
      </c>
    </row>
    <row r="79" spans="1:18" ht="13" x14ac:dyDescent="0.3">
      <c r="A79" s="4"/>
      <c r="B79" s="143" t="s">
        <v>104</v>
      </c>
      <c r="C79" s="145">
        <f>C105</f>
        <v>432900.54</v>
      </c>
      <c r="D79" s="145" t="str">
        <f t="shared" ref="D79:O79" si="28">IF(D$68=0," ",D105)</f>
        <v xml:space="preserve"> </v>
      </c>
      <c r="E79" s="145" t="str">
        <f t="shared" si="28"/>
        <v xml:space="preserve"> </v>
      </c>
      <c r="F79" s="145" t="str">
        <f t="shared" si="28"/>
        <v xml:space="preserve"> </v>
      </c>
      <c r="G79" s="145" t="str">
        <f t="shared" si="28"/>
        <v xml:space="preserve"> </v>
      </c>
      <c r="H79" s="145" t="str">
        <f t="shared" si="28"/>
        <v xml:space="preserve"> </v>
      </c>
      <c r="I79" s="145" t="str">
        <f t="shared" si="28"/>
        <v xml:space="preserve"> </v>
      </c>
      <c r="J79" s="145" t="str">
        <f t="shared" si="28"/>
        <v xml:space="preserve"> </v>
      </c>
      <c r="K79" s="145" t="str">
        <f t="shared" si="28"/>
        <v xml:space="preserve"> </v>
      </c>
      <c r="L79" s="145" t="str">
        <f t="shared" si="28"/>
        <v xml:space="preserve"> </v>
      </c>
      <c r="M79" s="145" t="str">
        <f t="shared" si="28"/>
        <v xml:space="preserve"> </v>
      </c>
      <c r="N79" s="145" t="str">
        <f t="shared" si="28"/>
        <v xml:space="preserve"> </v>
      </c>
      <c r="O79" s="145" t="str">
        <f t="shared" si="28"/>
        <v xml:space="preserve"> </v>
      </c>
      <c r="P79" s="207"/>
    </row>
    <row r="80" spans="1:18" ht="13" x14ac:dyDescent="0.3">
      <c r="A80" s="4"/>
      <c r="B80" s="208" t="s">
        <v>105</v>
      </c>
      <c r="C80" s="209">
        <f>C106</f>
        <v>0.53923644419104055</v>
      </c>
      <c r="D80" s="209">
        <f t="shared" ref="D80:O80" si="29">D106</f>
        <v>0.50046565724956482</v>
      </c>
      <c r="E80" s="209">
        <f t="shared" si="29"/>
        <v>0.49126657110909372</v>
      </c>
      <c r="F80" s="209">
        <f t="shared" si="29"/>
        <v>0.49276733884015095</v>
      </c>
      <c r="G80" s="209">
        <f t="shared" si="29"/>
        <v>0.48863479381072333</v>
      </c>
      <c r="H80" s="209">
        <f t="shared" si="29"/>
        <v>0.49009188296351269</v>
      </c>
      <c r="I80" s="209">
        <f t="shared" si="29"/>
        <v>0.46076355580895945</v>
      </c>
      <c r="J80" s="209">
        <f t="shared" si="29"/>
        <v>0.49953434275043518</v>
      </c>
      <c r="K80" s="209">
        <f t="shared" si="29"/>
        <v>0.50873342889090623</v>
      </c>
      <c r="L80" s="209">
        <f t="shared" si="29"/>
        <v>0.50723266115984911</v>
      </c>
      <c r="M80" s="209">
        <f t="shared" si="29"/>
        <v>0.51136520618927672</v>
      </c>
      <c r="N80" s="209">
        <f t="shared" si="29"/>
        <v>0.50990811703648731</v>
      </c>
      <c r="O80" s="209">
        <f t="shared" si="29"/>
        <v>0.53923644419104055</v>
      </c>
      <c r="P80" s="210">
        <f>AVERAGE(D80:O80)</f>
        <v>0.5</v>
      </c>
    </row>
    <row r="81" spans="2:16" ht="13" x14ac:dyDescent="0.3">
      <c r="B81" s="211" t="s">
        <v>101</v>
      </c>
      <c r="C81" s="212"/>
      <c r="D81" s="140">
        <f t="shared" ref="D81:O81" si="30">IF(C$68=0,"     ",C79/C80*D$98)</f>
        <v>38507.800393395031</v>
      </c>
      <c r="E81" s="140" t="str">
        <f t="shared" si="30"/>
        <v xml:space="preserve">     </v>
      </c>
      <c r="F81" s="140" t="str">
        <f t="shared" si="30"/>
        <v xml:space="preserve">     </v>
      </c>
      <c r="G81" s="140" t="str">
        <f t="shared" si="30"/>
        <v xml:space="preserve">     </v>
      </c>
      <c r="H81" s="140" t="str">
        <f t="shared" si="30"/>
        <v xml:space="preserve">     </v>
      </c>
      <c r="I81" s="140" t="str">
        <f t="shared" si="30"/>
        <v xml:space="preserve">     </v>
      </c>
      <c r="J81" s="140" t="str">
        <f t="shared" si="30"/>
        <v xml:space="preserve">     </v>
      </c>
      <c r="K81" s="140" t="str">
        <f t="shared" si="30"/>
        <v xml:space="preserve">     </v>
      </c>
      <c r="L81" s="140" t="str">
        <f t="shared" si="30"/>
        <v xml:space="preserve">     </v>
      </c>
      <c r="M81" s="140" t="str">
        <f t="shared" si="30"/>
        <v xml:space="preserve">     </v>
      </c>
      <c r="N81" s="140" t="str">
        <f t="shared" si="30"/>
        <v xml:space="preserve">     </v>
      </c>
      <c r="O81" s="140" t="str">
        <f t="shared" si="30"/>
        <v xml:space="preserve">     </v>
      </c>
      <c r="P81" s="213"/>
    </row>
    <row r="82" spans="2:16" ht="13" x14ac:dyDescent="0.3">
      <c r="B82" s="214" t="s">
        <v>102</v>
      </c>
      <c r="C82" s="215"/>
      <c r="D82" s="216">
        <f t="shared" ref="D82:P82" si="31">IF(C68=0,"     ",C79/C80)</f>
        <v>802802.82362857519</v>
      </c>
      <c r="E82" s="216" t="str">
        <f t="shared" si="31"/>
        <v xml:space="preserve">     </v>
      </c>
      <c r="F82" s="216" t="str">
        <f t="shared" si="31"/>
        <v xml:space="preserve">     </v>
      </c>
      <c r="G82" s="216" t="str">
        <f t="shared" si="31"/>
        <v xml:space="preserve">     </v>
      </c>
      <c r="H82" s="216" t="str">
        <f t="shared" si="31"/>
        <v xml:space="preserve">     </v>
      </c>
      <c r="I82" s="216" t="str">
        <f t="shared" si="31"/>
        <v xml:space="preserve">     </v>
      </c>
      <c r="J82" s="216" t="str">
        <f t="shared" si="31"/>
        <v xml:space="preserve">     </v>
      </c>
      <c r="K82" s="216" t="str">
        <f t="shared" si="31"/>
        <v xml:space="preserve">     </v>
      </c>
      <c r="L82" s="216" t="str">
        <f t="shared" si="31"/>
        <v xml:space="preserve">     </v>
      </c>
      <c r="M82" s="216" t="str">
        <f t="shared" si="31"/>
        <v xml:space="preserve">     </v>
      </c>
      <c r="N82" s="216" t="str">
        <f t="shared" si="31"/>
        <v xml:space="preserve">     </v>
      </c>
      <c r="O82" s="216" t="str">
        <f t="shared" si="31"/>
        <v xml:space="preserve">     </v>
      </c>
      <c r="P82" s="216" t="str">
        <f t="shared" si="31"/>
        <v xml:space="preserve">     </v>
      </c>
    </row>
    <row r="84" spans="2:16" x14ac:dyDescent="0.25">
      <c r="D84" s="163"/>
    </row>
    <row r="85" spans="2:16" ht="13" x14ac:dyDescent="0.3">
      <c r="B85" s="203" t="s">
        <v>106</v>
      </c>
      <c r="C85" s="204"/>
      <c r="D85" s="205" t="s">
        <v>68</v>
      </c>
      <c r="E85" s="205" t="s">
        <v>69</v>
      </c>
      <c r="F85" s="205" t="s">
        <v>70</v>
      </c>
      <c r="G85" s="205" t="s">
        <v>71</v>
      </c>
      <c r="H85" s="205" t="s">
        <v>72</v>
      </c>
      <c r="I85" s="205" t="s">
        <v>73</v>
      </c>
      <c r="J85" s="205" t="s">
        <v>74</v>
      </c>
      <c r="K85" s="205" t="s">
        <v>75</v>
      </c>
      <c r="L85" s="205" t="s">
        <v>76</v>
      </c>
      <c r="M85" s="205" t="s">
        <v>77</v>
      </c>
      <c r="N85" s="205" t="s">
        <v>78</v>
      </c>
      <c r="O85" s="205" t="s">
        <v>79</v>
      </c>
      <c r="P85" s="206" t="s">
        <v>33</v>
      </c>
    </row>
    <row r="86" spans="2:16" ht="13" x14ac:dyDescent="0.3">
      <c r="B86" s="143" t="s">
        <v>107</v>
      </c>
      <c r="C86" s="145">
        <f>SUM(D100:O100)</f>
        <v>811580.17999999993</v>
      </c>
      <c r="D86" s="145" t="str">
        <f t="shared" ref="D86:O86" si="32">IF(D68=0,"",D107)</f>
        <v/>
      </c>
      <c r="E86" s="145" t="str">
        <f t="shared" si="32"/>
        <v/>
      </c>
      <c r="F86" s="145" t="str">
        <f t="shared" si="32"/>
        <v/>
      </c>
      <c r="G86" s="145" t="str">
        <f t="shared" si="32"/>
        <v/>
      </c>
      <c r="H86" s="145" t="str">
        <f t="shared" si="32"/>
        <v/>
      </c>
      <c r="I86" s="145" t="str">
        <f t="shared" si="32"/>
        <v/>
      </c>
      <c r="J86" s="145" t="str">
        <f t="shared" si="32"/>
        <v/>
      </c>
      <c r="K86" s="145" t="str">
        <f t="shared" si="32"/>
        <v/>
      </c>
      <c r="L86" s="145" t="str">
        <f t="shared" si="32"/>
        <v/>
      </c>
      <c r="M86" s="145" t="str">
        <f t="shared" si="32"/>
        <v/>
      </c>
      <c r="N86" s="145" t="str">
        <f t="shared" si="32"/>
        <v/>
      </c>
      <c r="O86" s="145" t="str">
        <f t="shared" si="32"/>
        <v/>
      </c>
      <c r="P86" s="207"/>
    </row>
    <row r="87" spans="2:16" ht="13" x14ac:dyDescent="0.3">
      <c r="B87" s="208" t="s">
        <v>108</v>
      </c>
      <c r="C87" s="209">
        <f t="shared" ref="C87:O87" si="33">SUM(D98:O98)</f>
        <v>1</v>
      </c>
      <c r="D87" s="209">
        <f t="shared" si="33"/>
        <v>1</v>
      </c>
      <c r="E87" s="209">
        <f t="shared" si="33"/>
        <v>1</v>
      </c>
      <c r="F87" s="209">
        <f t="shared" si="33"/>
        <v>1</v>
      </c>
      <c r="G87" s="209">
        <f t="shared" si="33"/>
        <v>1</v>
      </c>
      <c r="H87" s="209">
        <f t="shared" si="33"/>
        <v>1</v>
      </c>
      <c r="I87" s="209">
        <f t="shared" si="33"/>
        <v>1</v>
      </c>
      <c r="J87" s="209">
        <f t="shared" si="33"/>
        <v>1</v>
      </c>
      <c r="K87" s="209">
        <f t="shared" si="33"/>
        <v>1</v>
      </c>
      <c r="L87" s="209">
        <f t="shared" si="33"/>
        <v>1</v>
      </c>
      <c r="M87" s="209">
        <f t="shared" si="33"/>
        <v>1</v>
      </c>
      <c r="N87" s="209">
        <f t="shared" si="33"/>
        <v>1</v>
      </c>
      <c r="O87" s="209">
        <f t="shared" si="33"/>
        <v>1</v>
      </c>
      <c r="P87" s="210">
        <f>AVERAGE(D87:O87)</f>
        <v>1</v>
      </c>
    </row>
    <row r="88" spans="2:16" ht="13" x14ac:dyDescent="0.3">
      <c r="B88" s="211" t="s">
        <v>101</v>
      </c>
      <c r="C88" s="212"/>
      <c r="D88" s="140">
        <f t="shared" ref="D88:O88" si="34">IF(C$68=0,"     ",C86/C87*D$98)</f>
        <v>38928.82119350235</v>
      </c>
      <c r="E88" s="140" t="str">
        <f t="shared" si="34"/>
        <v xml:space="preserve">     </v>
      </c>
      <c r="F88" s="140" t="str">
        <f t="shared" si="34"/>
        <v xml:space="preserve">     </v>
      </c>
      <c r="G88" s="140" t="str">
        <f t="shared" si="34"/>
        <v xml:space="preserve">     </v>
      </c>
      <c r="H88" s="140" t="str">
        <f t="shared" si="34"/>
        <v xml:space="preserve">     </v>
      </c>
      <c r="I88" s="140" t="str">
        <f t="shared" si="34"/>
        <v xml:space="preserve">     </v>
      </c>
      <c r="J88" s="140" t="str">
        <f t="shared" si="34"/>
        <v xml:space="preserve">     </v>
      </c>
      <c r="K88" s="140" t="str">
        <f t="shared" si="34"/>
        <v xml:space="preserve">     </v>
      </c>
      <c r="L88" s="140" t="str">
        <f t="shared" si="34"/>
        <v xml:space="preserve">     </v>
      </c>
      <c r="M88" s="140" t="str">
        <f t="shared" si="34"/>
        <v xml:space="preserve">     </v>
      </c>
      <c r="N88" s="140" t="str">
        <f t="shared" si="34"/>
        <v xml:space="preserve">     </v>
      </c>
      <c r="O88" s="140" t="str">
        <f t="shared" si="34"/>
        <v xml:space="preserve">     </v>
      </c>
      <c r="P88" s="213">
        <f>SUM(E88:M88)</f>
        <v>0</v>
      </c>
    </row>
    <row r="89" spans="2:16" ht="13" x14ac:dyDescent="0.3">
      <c r="B89" s="214" t="s">
        <v>102</v>
      </c>
      <c r="C89" s="215"/>
      <c r="D89" s="216">
        <f t="shared" ref="D89:O89" si="35">IF(C$68=0,"     ",C86/C87)</f>
        <v>811580.17999999993</v>
      </c>
      <c r="E89" s="216" t="str">
        <f t="shared" si="35"/>
        <v xml:space="preserve">     </v>
      </c>
      <c r="F89" s="216" t="str">
        <f t="shared" si="35"/>
        <v xml:space="preserve">     </v>
      </c>
      <c r="G89" s="216" t="str">
        <f t="shared" si="35"/>
        <v xml:space="preserve">     </v>
      </c>
      <c r="H89" s="216" t="str">
        <f t="shared" si="35"/>
        <v xml:space="preserve">     </v>
      </c>
      <c r="I89" s="216" t="str">
        <f t="shared" si="35"/>
        <v xml:space="preserve">     </v>
      </c>
      <c r="J89" s="216" t="str">
        <f t="shared" si="35"/>
        <v xml:space="preserve">     </v>
      </c>
      <c r="K89" s="216" t="str">
        <f t="shared" si="35"/>
        <v xml:space="preserve">     </v>
      </c>
      <c r="L89" s="216" t="str">
        <f t="shared" si="35"/>
        <v xml:space="preserve">     </v>
      </c>
      <c r="M89" s="216" t="str">
        <f t="shared" si="35"/>
        <v xml:space="preserve">     </v>
      </c>
      <c r="N89" s="216" t="str">
        <f t="shared" si="35"/>
        <v xml:space="preserve">     </v>
      </c>
      <c r="O89" s="216" t="str">
        <f t="shared" si="35"/>
        <v xml:space="preserve">     </v>
      </c>
      <c r="P89" s="216"/>
    </row>
    <row r="93" spans="2:16" ht="13" x14ac:dyDescent="0.3">
      <c r="B93" s="15" t="s">
        <v>109</v>
      </c>
    </row>
    <row r="96" spans="2:16" x14ac:dyDescent="0.25">
      <c r="D96" t="s">
        <v>110</v>
      </c>
      <c r="P96" t="s">
        <v>111</v>
      </c>
    </row>
    <row r="97" spans="2:28" ht="13" x14ac:dyDescent="0.3">
      <c r="B97" s="15" t="s">
        <v>112</v>
      </c>
      <c r="C97" s="15"/>
      <c r="D97" s="117" t="s">
        <v>68</v>
      </c>
      <c r="E97" s="117" t="s">
        <v>113</v>
      </c>
      <c r="F97" s="117" t="s">
        <v>70</v>
      </c>
      <c r="G97" s="117" t="s">
        <v>71</v>
      </c>
      <c r="H97" s="117" t="s">
        <v>72</v>
      </c>
      <c r="I97" s="117" t="s">
        <v>73</v>
      </c>
      <c r="J97" s="117" t="s">
        <v>74</v>
      </c>
      <c r="K97" s="117" t="s">
        <v>75</v>
      </c>
      <c r="L97" s="117" t="s">
        <v>76</v>
      </c>
      <c r="M97" s="117" t="s">
        <v>77</v>
      </c>
      <c r="N97" s="117" t="s">
        <v>78</v>
      </c>
      <c r="O97" s="117" t="s">
        <v>79</v>
      </c>
      <c r="P97" s="117" t="s">
        <v>68</v>
      </c>
      <c r="Q97" s="117" t="s">
        <v>113</v>
      </c>
      <c r="R97" s="117" t="s">
        <v>70</v>
      </c>
      <c r="S97" s="117" t="s">
        <v>71</v>
      </c>
      <c r="T97" s="117" t="s">
        <v>72</v>
      </c>
      <c r="U97" s="117" t="s">
        <v>73</v>
      </c>
      <c r="V97" s="117" t="s">
        <v>74</v>
      </c>
      <c r="W97" s="117" t="s">
        <v>75</v>
      </c>
      <c r="X97" s="117" t="s">
        <v>76</v>
      </c>
      <c r="Y97" s="117" t="s">
        <v>77</v>
      </c>
      <c r="Z97" s="117" t="s">
        <v>78</v>
      </c>
      <c r="AA97" s="117" t="s">
        <v>79</v>
      </c>
    </row>
    <row r="98" spans="2:28" x14ac:dyDescent="0.25">
      <c r="B98" s="217" t="s">
        <v>90</v>
      </c>
      <c r="C98" s="218"/>
      <c r="D98" s="218">
        <f t="shared" ref="D98:O98" si="36">D53</f>
        <v>4.7966697749447694E-2</v>
      </c>
      <c r="E98" s="218">
        <f t="shared" si="36"/>
        <v>7.3555678508164524E-2</v>
      </c>
      <c r="F98" s="218">
        <f t="shared" si="36"/>
        <v>8.6241591279112351E-2</v>
      </c>
      <c r="G98" s="218">
        <f t="shared" si="36"/>
        <v>8.8115605306773481E-2</v>
      </c>
      <c r="H98" s="218">
        <f t="shared" si="36"/>
        <v>8.4464982788978932E-2</v>
      </c>
      <c r="I98" s="218">
        <f t="shared" si="36"/>
        <v>8.041900017648243E-2</v>
      </c>
      <c r="J98" s="218">
        <f t="shared" si="36"/>
        <v>8.6737484690923489E-2</v>
      </c>
      <c r="K98" s="218">
        <f t="shared" si="36"/>
        <v>8.2754764648635598E-2</v>
      </c>
      <c r="L98" s="218">
        <f t="shared" si="36"/>
        <v>8.4740823548055108E-2</v>
      </c>
      <c r="M98" s="218">
        <f t="shared" si="36"/>
        <v>9.2248150336201151E-2</v>
      </c>
      <c r="N98" s="218">
        <f t="shared" si="36"/>
        <v>8.3007893636189573E-2</v>
      </c>
      <c r="O98" s="218">
        <f t="shared" si="36"/>
        <v>0.10974732733103569</v>
      </c>
      <c r="P98" s="218">
        <f t="shared" ref="P98:AA98" si="37">D98</f>
        <v>4.7966697749447694E-2</v>
      </c>
      <c r="Q98" s="219">
        <f t="shared" si="37"/>
        <v>7.3555678508164524E-2</v>
      </c>
      <c r="R98" s="219">
        <f t="shared" si="37"/>
        <v>8.6241591279112351E-2</v>
      </c>
      <c r="S98" s="219">
        <f t="shared" si="37"/>
        <v>8.8115605306773481E-2</v>
      </c>
      <c r="T98" s="219">
        <f t="shared" si="37"/>
        <v>8.4464982788978932E-2</v>
      </c>
      <c r="U98" s="219">
        <f t="shared" si="37"/>
        <v>8.041900017648243E-2</v>
      </c>
      <c r="V98" s="219">
        <f t="shared" si="37"/>
        <v>8.6737484690923489E-2</v>
      </c>
      <c r="W98" s="219">
        <f t="shared" si="37"/>
        <v>8.2754764648635598E-2</v>
      </c>
      <c r="X98" s="219">
        <f t="shared" si="37"/>
        <v>8.4740823548055108E-2</v>
      </c>
      <c r="Y98" s="219">
        <f t="shared" si="37"/>
        <v>9.2248150336201151E-2</v>
      </c>
      <c r="Z98" s="219">
        <f t="shared" si="37"/>
        <v>8.3007893636189573E-2</v>
      </c>
      <c r="AA98" s="219">
        <f t="shared" si="37"/>
        <v>0.10974732733103569</v>
      </c>
    </row>
    <row r="99" spans="2:28" ht="13" x14ac:dyDescent="0.3">
      <c r="B99" s="15"/>
      <c r="C99" s="15"/>
      <c r="O99" s="220"/>
      <c r="Q99"/>
    </row>
    <row r="100" spans="2:28" ht="13" x14ac:dyDescent="0.3">
      <c r="B100" s="221"/>
      <c r="C100" s="222" t="s">
        <v>28</v>
      </c>
      <c r="D100" s="223">
        <f t="shared" ref="D100:O100" si="38">D29</f>
        <v>35422.629999999997</v>
      </c>
      <c r="E100" s="223">
        <f t="shared" si="38"/>
        <v>60567.64</v>
      </c>
      <c r="F100" s="223">
        <f t="shared" si="38"/>
        <v>71836.23</v>
      </c>
      <c r="G100" s="223">
        <f t="shared" si="38"/>
        <v>75236.639999999999</v>
      </c>
      <c r="H100" s="223">
        <f t="shared" si="38"/>
        <v>71541.009999999995</v>
      </c>
      <c r="I100" s="223">
        <f t="shared" si="38"/>
        <v>64075.49</v>
      </c>
      <c r="J100" s="223">
        <f t="shared" si="38"/>
        <v>73412.36</v>
      </c>
      <c r="K100" s="223">
        <f t="shared" si="38"/>
        <v>65251.839999999997</v>
      </c>
      <c r="L100" s="223">
        <f t="shared" si="38"/>
        <v>71110.48</v>
      </c>
      <c r="M100" s="223">
        <f t="shared" si="38"/>
        <v>71768.789999999994</v>
      </c>
      <c r="N100" s="223">
        <f t="shared" si="38"/>
        <v>66873.86</v>
      </c>
      <c r="O100" s="223">
        <f t="shared" si="38"/>
        <v>84483.21</v>
      </c>
      <c r="P100" s="223" t="str">
        <f t="shared" ref="P100:AA100" si="39">IF(D66="","",D66)</f>
        <v/>
      </c>
      <c r="Q100" s="223" t="str">
        <f t="shared" si="39"/>
        <v/>
      </c>
      <c r="R100" s="223" t="str">
        <f t="shared" si="39"/>
        <v/>
      </c>
      <c r="S100" s="223" t="str">
        <f t="shared" si="39"/>
        <v/>
      </c>
      <c r="T100" s="223" t="str">
        <f t="shared" si="39"/>
        <v/>
      </c>
      <c r="U100" s="223" t="str">
        <f t="shared" si="39"/>
        <v/>
      </c>
      <c r="V100" s="223" t="str">
        <f t="shared" si="39"/>
        <v/>
      </c>
      <c r="W100" s="223" t="str">
        <f t="shared" si="39"/>
        <v/>
      </c>
      <c r="X100" s="223" t="str">
        <f t="shared" si="39"/>
        <v/>
      </c>
      <c r="Y100" s="223" t="str">
        <f t="shared" si="39"/>
        <v/>
      </c>
      <c r="Z100" s="223" t="str">
        <f t="shared" si="39"/>
        <v/>
      </c>
      <c r="AA100" s="223" t="str">
        <f t="shared" si="39"/>
        <v/>
      </c>
      <c r="AB100" s="163" t="str">
        <f>IF(P66=0,"",P66)</f>
        <v/>
      </c>
    </row>
    <row r="101" spans="2:28" x14ac:dyDescent="0.25">
      <c r="D101" t="s">
        <v>114</v>
      </c>
      <c r="F101" s="185"/>
      <c r="O101" s="185"/>
      <c r="P101" t="s">
        <v>115</v>
      </c>
    </row>
    <row r="103" spans="2:28" x14ac:dyDescent="0.25">
      <c r="B103" s="98" t="s">
        <v>116</v>
      </c>
      <c r="C103" s="224">
        <f t="shared" ref="C103:O103" si="40">SUM(M100:O100)</f>
        <v>223125.86</v>
      </c>
      <c r="D103" s="224">
        <f t="shared" si="40"/>
        <v>151357.07</v>
      </c>
      <c r="E103" s="224">
        <f t="shared" si="40"/>
        <v>84483.21</v>
      </c>
      <c r="F103" s="224">
        <f t="shared" si="40"/>
        <v>0</v>
      </c>
      <c r="G103" s="224">
        <f t="shared" si="40"/>
        <v>0</v>
      </c>
      <c r="H103" s="224">
        <f t="shared" si="40"/>
        <v>0</v>
      </c>
      <c r="I103" s="224">
        <f t="shared" si="40"/>
        <v>0</v>
      </c>
      <c r="J103" s="224">
        <f t="shared" si="40"/>
        <v>0</v>
      </c>
      <c r="K103" s="224">
        <f t="shared" si="40"/>
        <v>0</v>
      </c>
      <c r="L103" s="224">
        <f t="shared" si="40"/>
        <v>0</v>
      </c>
      <c r="M103" s="224">
        <f t="shared" si="40"/>
        <v>0</v>
      </c>
      <c r="N103" s="224">
        <f t="shared" si="40"/>
        <v>0</v>
      </c>
      <c r="O103" s="224">
        <f t="shared" si="40"/>
        <v>0</v>
      </c>
      <c r="P103" s="225"/>
      <c r="Q103"/>
    </row>
    <row r="104" spans="2:28" x14ac:dyDescent="0.25">
      <c r="B104" s="98" t="s">
        <v>117</v>
      </c>
      <c r="C104" s="226">
        <f t="shared" ref="C104:H104" si="41">SUM(M98:O98)</f>
        <v>0.2850033713034264</v>
      </c>
      <c r="D104" s="226">
        <f t="shared" si="41"/>
        <v>0.24072191871667295</v>
      </c>
      <c r="E104" s="226">
        <f t="shared" si="41"/>
        <v>0.2312697035886479</v>
      </c>
      <c r="F104" s="226">
        <f t="shared" si="41"/>
        <v>0.20776396753672458</v>
      </c>
      <c r="G104" s="226">
        <f t="shared" si="41"/>
        <v>0.24791287509405036</v>
      </c>
      <c r="H104" s="226">
        <f t="shared" si="41"/>
        <v>0.25882217937486474</v>
      </c>
      <c r="I104" s="226">
        <f>SUM(S98:U98)</f>
        <v>0.25299958827223484</v>
      </c>
      <c r="J104" s="226">
        <f>SUM(T98:V98)</f>
        <v>0.25162146765638482</v>
      </c>
      <c r="K104" s="226">
        <f>SUM(U98:W98)</f>
        <v>0.24991124951604152</v>
      </c>
      <c r="L104" s="226">
        <f t="shared" ref="L104:M104" si="42">SUM(V98:X98)</f>
        <v>0.25423307288761421</v>
      </c>
      <c r="M104" s="226">
        <f t="shared" si="42"/>
        <v>0.25974373853289184</v>
      </c>
      <c r="N104" s="226">
        <f t="shared" ref="N104" si="43">SUM(X98:Z98)</f>
        <v>0.25999686752044582</v>
      </c>
      <c r="O104" s="226">
        <f t="shared" ref="O104" si="44">SUM(Y98:AA98)</f>
        <v>0.2850033713034264</v>
      </c>
      <c r="P104" s="225">
        <f>AVERAGE(C104:O104)</f>
        <v>0.25269256702334053</v>
      </c>
      <c r="Q104"/>
    </row>
    <row r="105" spans="2:28" x14ac:dyDescent="0.25">
      <c r="B105" s="98" t="s">
        <v>118</v>
      </c>
      <c r="C105" s="224">
        <f t="shared" ref="C105:O105" si="45">SUM(J100:O100)</f>
        <v>432900.54</v>
      </c>
      <c r="D105" s="224">
        <f t="shared" si="45"/>
        <v>359488.18</v>
      </c>
      <c r="E105" s="224">
        <f t="shared" si="45"/>
        <v>294236.34000000003</v>
      </c>
      <c r="F105" s="224">
        <f t="shared" si="45"/>
        <v>223125.86</v>
      </c>
      <c r="G105" s="224">
        <f t="shared" si="45"/>
        <v>151357.07</v>
      </c>
      <c r="H105" s="224">
        <f t="shared" si="45"/>
        <v>84483.21</v>
      </c>
      <c r="I105" s="224">
        <f t="shared" si="45"/>
        <v>0</v>
      </c>
      <c r="J105" s="224">
        <f t="shared" si="45"/>
        <v>0</v>
      </c>
      <c r="K105" s="224">
        <f t="shared" si="45"/>
        <v>0</v>
      </c>
      <c r="L105" s="224">
        <f t="shared" si="45"/>
        <v>0</v>
      </c>
      <c r="M105" s="224">
        <f t="shared" si="45"/>
        <v>0</v>
      </c>
      <c r="N105" s="224">
        <f t="shared" si="45"/>
        <v>0</v>
      </c>
      <c r="O105" s="224">
        <f t="shared" si="45"/>
        <v>0</v>
      </c>
      <c r="Q105"/>
    </row>
    <row r="106" spans="2:28" x14ac:dyDescent="0.25">
      <c r="B106" s="98" t="s">
        <v>119</v>
      </c>
      <c r="C106" s="227">
        <f t="shared" ref="C106:K106" si="46">SUM(J98:O98)</f>
        <v>0.53923644419104055</v>
      </c>
      <c r="D106" s="227">
        <f t="shared" si="46"/>
        <v>0.50046565724956482</v>
      </c>
      <c r="E106" s="227">
        <f t="shared" si="46"/>
        <v>0.49126657110909372</v>
      </c>
      <c r="F106" s="227">
        <f t="shared" si="46"/>
        <v>0.49276733884015095</v>
      </c>
      <c r="G106" s="227">
        <f t="shared" si="46"/>
        <v>0.48863479381072333</v>
      </c>
      <c r="H106" s="227">
        <f t="shared" si="46"/>
        <v>0.49009188296351269</v>
      </c>
      <c r="I106" s="227">
        <f t="shared" si="46"/>
        <v>0.46076355580895945</v>
      </c>
      <c r="J106" s="227">
        <f t="shared" si="46"/>
        <v>0.49953434275043518</v>
      </c>
      <c r="K106" s="227">
        <f t="shared" si="46"/>
        <v>0.50873342889090623</v>
      </c>
      <c r="L106" s="227">
        <f t="shared" ref="L106" si="47">SUM(S98:X98)</f>
        <v>0.50723266115984911</v>
      </c>
      <c r="M106" s="227">
        <f t="shared" ref="M106" si="48">SUM(T98:Y98)</f>
        <v>0.51136520618927672</v>
      </c>
      <c r="N106" s="227">
        <f t="shared" ref="N106" si="49">SUM(U98:Z98)</f>
        <v>0.50990811703648731</v>
      </c>
      <c r="O106" s="227">
        <f t="shared" ref="O106" si="50">SUM(V98:AA98)</f>
        <v>0.53923644419104055</v>
      </c>
      <c r="P106" s="225">
        <f>AVERAGE(C106:O106)</f>
        <v>0.50301818801469533</v>
      </c>
      <c r="Q106"/>
    </row>
    <row r="107" spans="2:28" x14ac:dyDescent="0.25">
      <c r="B107" s="98" t="s">
        <v>120</v>
      </c>
      <c r="C107" s="224">
        <f t="shared" ref="C107:O107" si="51">SUM(D100:O100)</f>
        <v>811580.17999999993</v>
      </c>
      <c r="D107" s="224">
        <f t="shared" si="51"/>
        <v>776157.54999999993</v>
      </c>
      <c r="E107" s="224">
        <f t="shared" si="51"/>
        <v>715589.90999999992</v>
      </c>
      <c r="F107" s="224">
        <f t="shared" si="51"/>
        <v>643753.67999999993</v>
      </c>
      <c r="G107" s="224">
        <f t="shared" si="51"/>
        <v>568517.03999999992</v>
      </c>
      <c r="H107" s="224">
        <f t="shared" si="51"/>
        <v>496976.02999999997</v>
      </c>
      <c r="I107" s="224">
        <f t="shared" si="51"/>
        <v>432900.54</v>
      </c>
      <c r="J107" s="224">
        <f t="shared" si="51"/>
        <v>359488.18</v>
      </c>
      <c r="K107" s="224">
        <f t="shared" si="51"/>
        <v>294236.34000000003</v>
      </c>
      <c r="L107" s="224">
        <f t="shared" si="51"/>
        <v>223125.86</v>
      </c>
      <c r="M107" s="224">
        <f t="shared" si="51"/>
        <v>151357.07</v>
      </c>
      <c r="N107" s="224">
        <f t="shared" si="51"/>
        <v>84483.21</v>
      </c>
      <c r="O107" s="224">
        <f t="shared" si="51"/>
        <v>0</v>
      </c>
      <c r="Q107"/>
    </row>
    <row r="108" spans="2:28" x14ac:dyDescent="0.25">
      <c r="B108" s="98" t="s">
        <v>119</v>
      </c>
      <c r="C108" s="227">
        <f t="shared" ref="C108:O108" si="52">SUM(D98:O98)</f>
        <v>1</v>
      </c>
      <c r="D108" s="227">
        <f t="shared" si="52"/>
        <v>1</v>
      </c>
      <c r="E108" s="227">
        <f t="shared" si="52"/>
        <v>1</v>
      </c>
      <c r="F108" s="227">
        <f t="shared" si="52"/>
        <v>1</v>
      </c>
      <c r="G108" s="227">
        <f t="shared" si="52"/>
        <v>1</v>
      </c>
      <c r="H108" s="227">
        <f t="shared" si="52"/>
        <v>1</v>
      </c>
      <c r="I108" s="227">
        <f t="shared" si="52"/>
        <v>1</v>
      </c>
      <c r="J108" s="227">
        <f t="shared" si="52"/>
        <v>1</v>
      </c>
      <c r="K108" s="227">
        <f t="shared" si="52"/>
        <v>1</v>
      </c>
      <c r="L108" s="227">
        <f t="shared" si="52"/>
        <v>1</v>
      </c>
      <c r="M108" s="227">
        <f t="shared" si="52"/>
        <v>1</v>
      </c>
      <c r="N108" s="227">
        <f t="shared" si="52"/>
        <v>1</v>
      </c>
      <c r="O108" s="227">
        <f t="shared" si="52"/>
        <v>1</v>
      </c>
    </row>
  </sheetData>
  <pageMargins left="0.35416666666666702" right="0.23611111111111099" top="0.47222222222222199" bottom="0.23611111111111099" header="0.511811023622047" footer="0.511811023622047"/>
  <pageSetup paperSize="9" scale="72" fitToHeight="0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R146"/>
  <sheetViews>
    <sheetView showGridLines="0" topLeftCell="A7" zoomScale="116" zoomScaleNormal="116" workbookViewId="0">
      <selection activeCell="P39" sqref="P39"/>
    </sheetView>
  </sheetViews>
  <sheetFormatPr baseColWidth="10" defaultColWidth="10.453125" defaultRowHeight="12.5" x14ac:dyDescent="0.25"/>
  <cols>
    <col min="1" max="1" width="38.26953125" customWidth="1"/>
    <col min="2" max="2" width="15.453125" customWidth="1"/>
    <col min="3" max="3" width="11" customWidth="1"/>
    <col min="4" max="4" width="9.81640625" customWidth="1"/>
    <col min="5" max="10" width="9.26953125" customWidth="1"/>
    <col min="13" max="14" width="9.26953125" customWidth="1"/>
    <col min="15" max="15" width="12.453125" customWidth="1"/>
    <col min="16" max="16" width="9.26953125" style="108" customWidth="1"/>
    <col min="17" max="17" width="18" customWidth="1"/>
    <col min="18" max="18" width="12.54296875" customWidth="1"/>
    <col min="19" max="21" width="11.81640625" customWidth="1"/>
    <col min="22" max="22" width="12.81640625" customWidth="1"/>
    <col min="23" max="23" width="13" customWidth="1"/>
    <col min="25" max="25" width="13.54296875" customWidth="1"/>
  </cols>
  <sheetData>
    <row r="1" spans="1:44" ht="18" x14ac:dyDescent="0.4">
      <c r="A1" s="228" t="str">
        <f>Start!C10</f>
        <v>Bäckerei Muster UG</v>
      </c>
      <c r="B1" s="228"/>
      <c r="D1" s="228" t="str">
        <f>Start!C7</f>
        <v>Neuplanung</v>
      </c>
    </row>
    <row r="2" spans="1:44" ht="18" x14ac:dyDescent="0.4">
      <c r="A2" s="228"/>
      <c r="B2" s="228"/>
      <c r="D2" s="228"/>
    </row>
    <row r="3" spans="1:44" ht="25" x14ac:dyDescent="0.5">
      <c r="A3" s="229" t="s">
        <v>121</v>
      </c>
      <c r="B3" s="230">
        <f>Start!C13</f>
        <v>2026</v>
      </c>
      <c r="C3" s="2"/>
      <c r="D3" s="2"/>
      <c r="E3" s="2"/>
      <c r="F3" s="2"/>
      <c r="G3" s="2"/>
      <c r="H3" s="231"/>
      <c r="I3" s="2"/>
      <c r="J3" s="2"/>
      <c r="K3" s="2"/>
      <c r="L3" s="2"/>
      <c r="M3" s="2"/>
      <c r="N3" s="2"/>
      <c r="O3" s="3"/>
    </row>
    <row r="4" spans="1:44" ht="15.5" x14ac:dyDescent="0.35">
      <c r="A4" s="4"/>
      <c r="B4" s="15"/>
      <c r="O4" s="5"/>
      <c r="Q4" s="31"/>
      <c r="R4" s="31"/>
      <c r="S4" s="232"/>
      <c r="T4" s="232"/>
      <c r="U4" s="232"/>
      <c r="V4" s="232"/>
      <c r="W4" s="232"/>
      <c r="X4" s="232"/>
      <c r="Y4" s="232"/>
    </row>
    <row r="5" spans="1:44" ht="15.5" x14ac:dyDescent="0.35">
      <c r="A5" s="4"/>
      <c r="B5" s="15"/>
      <c r="C5" s="233" t="s">
        <v>68</v>
      </c>
      <c r="D5" s="234" t="s">
        <v>69</v>
      </c>
      <c r="E5" s="115" t="s">
        <v>70</v>
      </c>
      <c r="F5" s="115" t="s">
        <v>71</v>
      </c>
      <c r="G5" s="115" t="s">
        <v>72</v>
      </c>
      <c r="H5" s="115" t="s">
        <v>73</v>
      </c>
      <c r="I5" s="115" t="s">
        <v>74</v>
      </c>
      <c r="J5" s="115" t="s">
        <v>75</v>
      </c>
      <c r="K5" s="115" t="s">
        <v>76</v>
      </c>
      <c r="L5" s="115" t="s">
        <v>77</v>
      </c>
      <c r="M5" s="115" t="s">
        <v>78</v>
      </c>
      <c r="N5" s="178" t="s">
        <v>79</v>
      </c>
      <c r="O5" s="5"/>
      <c r="Q5" s="31"/>
      <c r="R5" s="31"/>
      <c r="S5" s="31"/>
      <c r="T5" s="232"/>
      <c r="U5" s="232"/>
      <c r="V5" s="232"/>
      <c r="W5" s="232"/>
      <c r="X5" s="232"/>
      <c r="Y5" s="232"/>
    </row>
    <row r="6" spans="1:44" ht="15.5" x14ac:dyDescent="0.35">
      <c r="A6" s="78" t="s">
        <v>112</v>
      </c>
      <c r="B6" s="235"/>
      <c r="C6" s="236">
        <f>'U-Analyse'!D98</f>
        <v>4.7966697749447694E-2</v>
      </c>
      <c r="D6" s="236">
        <f>'U-Analyse'!E98</f>
        <v>7.3555678508164524E-2</v>
      </c>
      <c r="E6" s="236">
        <f>'U-Analyse'!F98</f>
        <v>8.6241591279112351E-2</v>
      </c>
      <c r="F6" s="236">
        <f>'U-Analyse'!G98</f>
        <v>8.8115605306773481E-2</v>
      </c>
      <c r="G6" s="236">
        <f>'U-Analyse'!H98</f>
        <v>8.4464982788978932E-2</v>
      </c>
      <c r="H6" s="236">
        <f>'U-Analyse'!I98</f>
        <v>8.041900017648243E-2</v>
      </c>
      <c r="I6" s="236">
        <f>'U-Analyse'!J98</f>
        <v>8.6737484690923489E-2</v>
      </c>
      <c r="J6" s="236">
        <f>'U-Analyse'!K98</f>
        <v>8.2754764648635598E-2</v>
      </c>
      <c r="K6" s="236">
        <f>'U-Analyse'!L98</f>
        <v>8.4740823548055108E-2</v>
      </c>
      <c r="L6" s="236">
        <f>'U-Analyse'!M98</f>
        <v>9.2248150336201151E-2</v>
      </c>
      <c r="M6" s="236">
        <f>'U-Analyse'!N98</f>
        <v>8.3007893636189573E-2</v>
      </c>
      <c r="N6" s="236">
        <f>'U-Analyse'!O98</f>
        <v>0.10974732733103569</v>
      </c>
      <c r="O6" s="237">
        <f>SUM(C6:N6)</f>
        <v>1</v>
      </c>
      <c r="Q6" s="32"/>
      <c r="R6" s="31"/>
      <c r="S6" s="31"/>
      <c r="T6" s="232"/>
      <c r="U6" s="232"/>
      <c r="V6" s="232"/>
      <c r="W6" s="232"/>
      <c r="X6" s="232"/>
      <c r="Y6" s="238"/>
    </row>
    <row r="7" spans="1:44" ht="15.5" x14ac:dyDescent="0.35">
      <c r="A7" s="239"/>
      <c r="B7" s="15"/>
      <c r="O7" s="5"/>
      <c r="Q7" s="32"/>
      <c r="R7" s="31"/>
      <c r="S7" s="31"/>
      <c r="T7" s="232"/>
      <c r="U7" s="232"/>
      <c r="V7" s="232"/>
      <c r="W7" s="232"/>
      <c r="X7" s="232"/>
      <c r="Y7" s="238"/>
    </row>
    <row r="8" spans="1:44" ht="13" x14ac:dyDescent="0.3">
      <c r="A8" s="240" t="s">
        <v>28</v>
      </c>
      <c r="B8" s="241"/>
      <c r="C8" s="242" t="s">
        <v>68</v>
      </c>
      <c r="D8" s="242" t="s">
        <v>69</v>
      </c>
      <c r="E8" s="242" t="s">
        <v>70</v>
      </c>
      <c r="F8" s="242" t="s">
        <v>71</v>
      </c>
      <c r="G8" s="242" t="s">
        <v>72</v>
      </c>
      <c r="H8" s="242" t="s">
        <v>73</v>
      </c>
      <c r="I8" s="242" t="s">
        <v>74</v>
      </c>
      <c r="J8" s="242" t="s">
        <v>75</v>
      </c>
      <c r="K8" s="242" t="s">
        <v>76</v>
      </c>
      <c r="L8" s="242" t="s">
        <v>77</v>
      </c>
      <c r="M8" s="242" t="s">
        <v>78</v>
      </c>
      <c r="N8" s="242" t="s">
        <v>79</v>
      </c>
      <c r="O8" s="243" t="s">
        <v>33</v>
      </c>
    </row>
    <row r="9" spans="1:44" x14ac:dyDescent="0.25">
      <c r="A9" s="244" t="s">
        <v>122</v>
      </c>
      <c r="B9" s="245">
        <v>780000</v>
      </c>
      <c r="C9" s="246">
        <f t="shared" ref="C9:N9" si="0">$B9*C6</f>
        <v>37414.024244569198</v>
      </c>
      <c r="D9" s="246">
        <f t="shared" si="0"/>
        <v>57373.429236368327</v>
      </c>
      <c r="E9" s="246">
        <f t="shared" si="0"/>
        <v>67268.441197707638</v>
      </c>
      <c r="F9" s="246">
        <f t="shared" si="0"/>
        <v>68730.172139283313</v>
      </c>
      <c r="G9" s="246">
        <f t="shared" si="0"/>
        <v>65882.686575403568</v>
      </c>
      <c r="H9" s="246">
        <f t="shared" si="0"/>
        <v>62726.820137656294</v>
      </c>
      <c r="I9" s="246">
        <f t="shared" si="0"/>
        <v>67655.238058920324</v>
      </c>
      <c r="J9" s="246">
        <f t="shared" si="0"/>
        <v>64548.716425935767</v>
      </c>
      <c r="K9" s="246">
        <f t="shared" si="0"/>
        <v>66097.842367482983</v>
      </c>
      <c r="L9" s="246">
        <f t="shared" si="0"/>
        <v>71953.557262236893</v>
      </c>
      <c r="M9" s="246">
        <f t="shared" si="0"/>
        <v>64746.157036227865</v>
      </c>
      <c r="N9" s="246">
        <f t="shared" si="0"/>
        <v>85602.915318207844</v>
      </c>
      <c r="O9" s="247">
        <f>SUM(C9:N9)</f>
        <v>780000</v>
      </c>
    </row>
    <row r="10" spans="1:44" x14ac:dyDescent="0.25">
      <c r="A10" s="252"/>
      <c r="B10" s="253"/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5"/>
    </row>
    <row r="11" spans="1:44" x14ac:dyDescent="0.25">
      <c r="A11" s="248" t="s">
        <v>462</v>
      </c>
      <c r="B11" s="249"/>
      <c r="C11" s="924"/>
      <c r="D11" s="924"/>
      <c r="E11" s="924"/>
      <c r="F11" s="924">
        <v>3500</v>
      </c>
      <c r="G11" s="924">
        <v>3500</v>
      </c>
      <c r="H11" s="924">
        <v>3500</v>
      </c>
      <c r="I11" s="924">
        <v>3500</v>
      </c>
      <c r="J11" s="924">
        <v>3500</v>
      </c>
      <c r="K11" s="924">
        <v>3500</v>
      </c>
      <c r="L11" s="924">
        <v>3500</v>
      </c>
      <c r="M11" s="924">
        <v>2000</v>
      </c>
      <c r="N11" s="924">
        <v>2000</v>
      </c>
      <c r="O11" s="925">
        <f>SUM(F11:N11)</f>
        <v>28500</v>
      </c>
      <c r="Q11">
        <f t="shared" ref="Q11:Y11" si="1">G10/2</f>
        <v>0</v>
      </c>
      <c r="R11">
        <f t="shared" si="1"/>
        <v>0</v>
      </c>
      <c r="S11">
        <f t="shared" si="1"/>
        <v>0</v>
      </c>
      <c r="T11">
        <f t="shared" si="1"/>
        <v>0</v>
      </c>
      <c r="U11">
        <f t="shared" si="1"/>
        <v>0</v>
      </c>
      <c r="V11">
        <f t="shared" si="1"/>
        <v>0</v>
      </c>
      <c r="W11">
        <f t="shared" si="1"/>
        <v>0</v>
      </c>
      <c r="X11">
        <f t="shared" si="1"/>
        <v>0</v>
      </c>
      <c r="Y11">
        <f t="shared" si="1"/>
        <v>0</v>
      </c>
    </row>
    <row r="12" spans="1:44" x14ac:dyDescent="0.25">
      <c r="A12" s="252"/>
      <c r="B12" s="253"/>
      <c r="C12" s="254"/>
      <c r="D12" s="254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5"/>
      <c r="Q12">
        <f t="shared" ref="Q12:X12" si="2">Q11*0.8</f>
        <v>0</v>
      </c>
      <c r="R12">
        <f t="shared" si="2"/>
        <v>0</v>
      </c>
      <c r="S12">
        <f t="shared" si="2"/>
        <v>0</v>
      </c>
      <c r="T12">
        <f t="shared" si="2"/>
        <v>0</v>
      </c>
      <c r="U12">
        <f t="shared" si="2"/>
        <v>0</v>
      </c>
      <c r="V12">
        <f t="shared" si="2"/>
        <v>0</v>
      </c>
      <c r="W12">
        <f t="shared" si="2"/>
        <v>0</v>
      </c>
      <c r="X12">
        <f t="shared" si="2"/>
        <v>0</v>
      </c>
    </row>
    <row r="13" spans="1:44" x14ac:dyDescent="0.25">
      <c r="A13" s="248"/>
      <c r="B13" s="249"/>
      <c r="C13" s="250"/>
      <c r="D13" s="250"/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925">
        <f>SUM(E13:N13)</f>
        <v>0</v>
      </c>
    </row>
    <row r="14" spans="1:44" x14ac:dyDescent="0.25">
      <c r="A14" s="252"/>
      <c r="B14" s="253"/>
      <c r="C14" s="254"/>
      <c r="D14" s="254"/>
      <c r="E14" s="254"/>
      <c r="F14" s="254"/>
      <c r="G14" s="254"/>
      <c r="H14" s="254"/>
      <c r="I14" s="254"/>
      <c r="J14" s="254"/>
      <c r="K14" s="254"/>
      <c r="L14" s="254"/>
      <c r="M14" s="254"/>
      <c r="N14" s="254"/>
      <c r="O14" s="255"/>
    </row>
    <row r="15" spans="1:44" x14ac:dyDescent="0.25">
      <c r="A15" s="248"/>
      <c r="B15" s="249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1"/>
      <c r="AK15" s="108"/>
      <c r="AL15" s="108"/>
      <c r="AM15" s="108"/>
      <c r="AN15" s="108"/>
      <c r="AO15" s="108"/>
      <c r="AP15" s="108"/>
      <c r="AQ15" s="108"/>
      <c r="AR15" s="108"/>
    </row>
    <row r="16" spans="1:44" ht="13" x14ac:dyDescent="0.3">
      <c r="A16" s="257" t="s">
        <v>123</v>
      </c>
      <c r="B16" s="258"/>
      <c r="C16" s="246">
        <f t="shared" ref="C16:N16" si="3">SUM(C9:C15)</f>
        <v>37414.024244569198</v>
      </c>
      <c r="D16" s="246">
        <f t="shared" si="3"/>
        <v>57373.429236368327</v>
      </c>
      <c r="E16" s="246">
        <f t="shared" si="3"/>
        <v>67268.441197707638</v>
      </c>
      <c r="F16" s="246">
        <f t="shared" si="3"/>
        <v>72230.172139283313</v>
      </c>
      <c r="G16" s="246">
        <f t="shared" si="3"/>
        <v>69382.686575403568</v>
      </c>
      <c r="H16" s="246">
        <f t="shared" si="3"/>
        <v>66226.820137656294</v>
      </c>
      <c r="I16" s="246">
        <f t="shared" si="3"/>
        <v>71155.238058920324</v>
      </c>
      <c r="J16" s="246">
        <f t="shared" si="3"/>
        <v>68048.716425935767</v>
      </c>
      <c r="K16" s="246">
        <f t="shared" si="3"/>
        <v>69597.842367482983</v>
      </c>
      <c r="L16" s="246">
        <f t="shared" si="3"/>
        <v>75453.557262236893</v>
      </c>
      <c r="M16" s="246">
        <f t="shared" si="3"/>
        <v>66746.157036227873</v>
      </c>
      <c r="N16" s="246">
        <f t="shared" si="3"/>
        <v>87602.915318207844</v>
      </c>
      <c r="O16" s="247">
        <f>SUM(C16:N16)</f>
        <v>808500</v>
      </c>
      <c r="AK16" s="108"/>
      <c r="AL16" s="108"/>
      <c r="AM16" s="108"/>
      <c r="AN16" s="108"/>
      <c r="AO16" s="108"/>
      <c r="AP16" s="108"/>
      <c r="AQ16" s="108"/>
      <c r="AR16" s="108"/>
    </row>
    <row r="17" spans="1:44" x14ac:dyDescent="0.25">
      <c r="A17" s="252"/>
      <c r="B17" s="259"/>
      <c r="C17" s="256"/>
      <c r="D17" s="256"/>
      <c r="E17" s="256"/>
      <c r="F17" s="256"/>
      <c r="G17" s="256"/>
      <c r="H17" s="256"/>
      <c r="I17" s="256"/>
      <c r="J17" s="256"/>
      <c r="K17" s="256"/>
      <c r="L17" s="256"/>
      <c r="M17" s="256"/>
      <c r="N17" s="256"/>
      <c r="O17" s="255"/>
      <c r="AK17" s="108"/>
      <c r="AL17" s="108"/>
      <c r="AM17" s="108"/>
      <c r="AN17" s="108"/>
      <c r="AO17" s="108"/>
      <c r="AP17" s="108"/>
      <c r="AQ17" s="108"/>
      <c r="AR17" s="108"/>
    </row>
    <row r="18" spans="1:44" x14ac:dyDescent="0.25">
      <c r="A18" s="260" t="s">
        <v>124</v>
      </c>
      <c r="B18" s="224"/>
      <c r="C18" s="261"/>
      <c r="D18" s="261"/>
      <c r="E18" s="261"/>
      <c r="F18" s="261"/>
      <c r="G18" s="261"/>
      <c r="H18" s="261"/>
      <c r="I18" s="304">
        <v>0.01</v>
      </c>
      <c r="J18" s="304">
        <v>0.02</v>
      </c>
      <c r="K18" s="304">
        <v>0.03</v>
      </c>
      <c r="L18" s="304">
        <v>0.04</v>
      </c>
      <c r="M18" s="304">
        <v>0.05</v>
      </c>
      <c r="N18" s="304">
        <v>0.05</v>
      </c>
      <c r="O18" s="262">
        <f>SUM(I18:N18)</f>
        <v>0.2</v>
      </c>
      <c r="AK18" s="108"/>
      <c r="AL18" s="108"/>
      <c r="AM18" s="108"/>
      <c r="AN18" s="108"/>
      <c r="AO18" s="108"/>
      <c r="AP18" s="108"/>
      <c r="AQ18" s="108"/>
      <c r="AR18" s="108"/>
    </row>
    <row r="19" spans="1:44" x14ac:dyDescent="0.25">
      <c r="A19" s="252" t="s">
        <v>125</v>
      </c>
      <c r="B19" s="253"/>
      <c r="C19" s="256">
        <f t="shared" ref="C19:N19" si="4">C16*C18</f>
        <v>0</v>
      </c>
      <c r="D19" s="256">
        <f t="shared" si="4"/>
        <v>0</v>
      </c>
      <c r="E19" s="256">
        <f t="shared" si="4"/>
        <v>0</v>
      </c>
      <c r="F19" s="256">
        <f t="shared" si="4"/>
        <v>0</v>
      </c>
      <c r="G19" s="256">
        <f t="shared" si="4"/>
        <v>0</v>
      </c>
      <c r="H19" s="256">
        <f t="shared" si="4"/>
        <v>0</v>
      </c>
      <c r="I19" s="256">
        <f t="shared" si="4"/>
        <v>711.55238058920327</v>
      </c>
      <c r="J19" s="256">
        <f t="shared" si="4"/>
        <v>1360.9743285187153</v>
      </c>
      <c r="K19" s="256">
        <f t="shared" si="4"/>
        <v>2087.9352710244893</v>
      </c>
      <c r="L19" s="256">
        <f t="shared" si="4"/>
        <v>3018.1422904894757</v>
      </c>
      <c r="M19" s="256">
        <f t="shared" si="4"/>
        <v>3337.3078518113939</v>
      </c>
      <c r="N19" s="256">
        <f t="shared" si="4"/>
        <v>4380.1457659103926</v>
      </c>
      <c r="O19" s="255">
        <f>SUM(C19:N19)</f>
        <v>14896.05788834367</v>
      </c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</row>
    <row r="20" spans="1:44" x14ac:dyDescent="0.25">
      <c r="A20" s="248"/>
      <c r="B20" s="249"/>
      <c r="C20" s="250"/>
      <c r="D20" s="250"/>
      <c r="E20" s="250"/>
      <c r="F20" s="250"/>
      <c r="G20" s="250"/>
      <c r="H20" s="250"/>
      <c r="I20" s="250"/>
      <c r="J20" s="250"/>
      <c r="K20" s="250"/>
      <c r="L20" s="263"/>
      <c r="M20" s="263"/>
      <c r="N20" s="263"/>
      <c r="O20" s="251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</row>
    <row r="21" spans="1:44" ht="13" x14ac:dyDescent="0.3">
      <c r="A21" s="264" t="s">
        <v>126</v>
      </c>
      <c r="B21" s="265"/>
      <c r="C21" s="266">
        <f t="shared" ref="C21:N21" si="5">C16+C19</f>
        <v>37414.024244569198</v>
      </c>
      <c r="D21" s="266">
        <f t="shared" si="5"/>
        <v>57373.429236368327</v>
      </c>
      <c r="E21" s="266">
        <f t="shared" si="5"/>
        <v>67268.441197707638</v>
      </c>
      <c r="F21" s="266">
        <f t="shared" si="5"/>
        <v>72230.172139283313</v>
      </c>
      <c r="G21" s="266">
        <f t="shared" si="5"/>
        <v>69382.686575403568</v>
      </c>
      <c r="H21" s="266">
        <f t="shared" si="5"/>
        <v>66226.820137656294</v>
      </c>
      <c r="I21" s="266">
        <f t="shared" si="5"/>
        <v>71866.790439509525</v>
      </c>
      <c r="J21" s="266">
        <f t="shared" si="5"/>
        <v>69409.690754454481</v>
      </c>
      <c r="K21" s="266">
        <f t="shared" si="5"/>
        <v>71685.777638507469</v>
      </c>
      <c r="L21" s="266">
        <f t="shared" si="5"/>
        <v>78471.699552726364</v>
      </c>
      <c r="M21" s="266">
        <f t="shared" si="5"/>
        <v>70083.464888039263</v>
      </c>
      <c r="N21" s="266">
        <f t="shared" si="5"/>
        <v>91983.061084118235</v>
      </c>
      <c r="O21" s="267">
        <f>SUM(C21:N21)</f>
        <v>823396.05788834358</v>
      </c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</row>
    <row r="22" spans="1:44" x14ac:dyDescent="0.25">
      <c r="A22" s="260" t="s">
        <v>127</v>
      </c>
      <c r="B22" s="268" t="s">
        <v>128</v>
      </c>
      <c r="C22" s="269"/>
      <c r="D22" s="269"/>
      <c r="E22" s="269"/>
      <c r="F22" s="269"/>
      <c r="G22" s="269"/>
      <c r="H22" s="269"/>
      <c r="I22" s="269"/>
      <c r="J22" s="269"/>
      <c r="K22" s="269"/>
      <c r="L22" s="269"/>
      <c r="M22" s="261"/>
      <c r="N22" s="261"/>
      <c r="O22" s="262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</row>
    <row r="23" spans="1:44" x14ac:dyDescent="0.25">
      <c r="A23" s="244" t="s">
        <v>129</v>
      </c>
      <c r="B23" s="258"/>
      <c r="C23" s="246">
        <f t="shared" ref="C23:N23" si="6">C21*C22</f>
        <v>0</v>
      </c>
      <c r="D23" s="246">
        <f t="shared" si="6"/>
        <v>0</v>
      </c>
      <c r="E23" s="246">
        <f t="shared" si="6"/>
        <v>0</v>
      </c>
      <c r="F23" s="246">
        <f t="shared" si="6"/>
        <v>0</v>
      </c>
      <c r="G23" s="246">
        <f t="shared" si="6"/>
        <v>0</v>
      </c>
      <c r="H23" s="246">
        <f t="shared" si="6"/>
        <v>0</v>
      </c>
      <c r="I23" s="246">
        <f t="shared" si="6"/>
        <v>0</v>
      </c>
      <c r="J23" s="246">
        <f t="shared" si="6"/>
        <v>0</v>
      </c>
      <c r="K23" s="246">
        <f t="shared" si="6"/>
        <v>0</v>
      </c>
      <c r="L23" s="246">
        <f t="shared" si="6"/>
        <v>0</v>
      </c>
      <c r="M23" s="246">
        <f t="shared" si="6"/>
        <v>0</v>
      </c>
      <c r="N23" s="246">
        <f t="shared" si="6"/>
        <v>0</v>
      </c>
      <c r="O23" s="247">
        <f>SUM(C23:N23)</f>
        <v>0</v>
      </c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</row>
    <row r="24" spans="1:44" x14ac:dyDescent="0.25">
      <c r="A24" s="248"/>
      <c r="B24" s="249"/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63"/>
      <c r="O24" s="251"/>
    </row>
    <row r="25" spans="1:44" x14ac:dyDescent="0.25">
      <c r="A25" s="270"/>
      <c r="B25" s="271"/>
      <c r="C25" s="272"/>
      <c r="D25" s="272"/>
      <c r="E25" s="272"/>
      <c r="F25" s="272"/>
      <c r="G25" s="272"/>
      <c r="H25" s="272"/>
      <c r="I25" s="272"/>
      <c r="J25" s="272"/>
      <c r="K25" s="272"/>
      <c r="L25" s="272"/>
      <c r="M25" s="272"/>
      <c r="N25" s="272"/>
      <c r="O25" s="273"/>
    </row>
    <row r="26" spans="1:44" ht="13" x14ac:dyDescent="0.3">
      <c r="A26" s="274" t="s">
        <v>89</v>
      </c>
      <c r="B26" s="275"/>
      <c r="C26" s="276">
        <f t="shared" ref="C26:N26" si="7">C21+C23</f>
        <v>37414.024244569198</v>
      </c>
      <c r="D26" s="276">
        <f t="shared" si="7"/>
        <v>57373.429236368327</v>
      </c>
      <c r="E26" s="276">
        <f t="shared" si="7"/>
        <v>67268.441197707638</v>
      </c>
      <c r="F26" s="276">
        <f t="shared" si="7"/>
        <v>72230.172139283313</v>
      </c>
      <c r="G26" s="276">
        <f t="shared" si="7"/>
        <v>69382.686575403568</v>
      </c>
      <c r="H26" s="276">
        <f t="shared" si="7"/>
        <v>66226.820137656294</v>
      </c>
      <c r="I26" s="276">
        <f t="shared" si="7"/>
        <v>71866.790439509525</v>
      </c>
      <c r="J26" s="276">
        <f t="shared" si="7"/>
        <v>69409.690754454481</v>
      </c>
      <c r="K26" s="276">
        <f t="shared" si="7"/>
        <v>71685.777638507469</v>
      </c>
      <c r="L26" s="276">
        <f t="shared" si="7"/>
        <v>78471.699552726364</v>
      </c>
      <c r="M26" s="276">
        <f t="shared" si="7"/>
        <v>70083.464888039263</v>
      </c>
      <c r="N26" s="276">
        <f t="shared" si="7"/>
        <v>91983.061084118235</v>
      </c>
      <c r="O26" s="277">
        <f>SUM(C26:N26)</f>
        <v>823396.05788834358</v>
      </c>
      <c r="P26" s="278"/>
    </row>
    <row r="27" spans="1:44" x14ac:dyDescent="0.25">
      <c r="A27" s="4"/>
      <c r="O27" s="5"/>
    </row>
    <row r="28" spans="1:44" ht="13" x14ac:dyDescent="0.3">
      <c r="A28" s="279" t="s">
        <v>45</v>
      </c>
      <c r="B28" s="280">
        <f>Paramtr!C33</f>
        <v>9.1134556785258114E-3</v>
      </c>
      <c r="C28" s="281">
        <f t="shared" ref="C28:O28" si="8">C21*$B28</f>
        <v>340.97105170817156</v>
      </c>
      <c r="D28" s="281">
        <f t="shared" si="8"/>
        <v>522.87020447067971</v>
      </c>
      <c r="E28" s="281">
        <f t="shared" si="8"/>
        <v>613.04795741882833</v>
      </c>
      <c r="F28" s="281">
        <f t="shared" si="8"/>
        <v>658.26647244364835</v>
      </c>
      <c r="G28" s="281">
        <f t="shared" si="8"/>
        <v>632.31603896198828</v>
      </c>
      <c r="H28" s="281">
        <f t="shared" si="8"/>
        <v>603.55519005423128</v>
      </c>
      <c r="I28" s="281">
        <f t="shared" si="8"/>
        <v>654.95480942837253</v>
      </c>
      <c r="J28" s="281">
        <f t="shared" si="8"/>
        <v>632.56214035090375</v>
      </c>
      <c r="K28" s="281">
        <f t="shared" si="8"/>
        <v>653.30515728919454</v>
      </c>
      <c r="L28" s="281">
        <f t="shared" si="8"/>
        <v>715.14835589236543</v>
      </c>
      <c r="M28" s="281">
        <f t="shared" si="8"/>
        <v>638.70255105466572</v>
      </c>
      <c r="N28" s="281">
        <f t="shared" si="8"/>
        <v>838.28355036524385</v>
      </c>
      <c r="O28" s="282">
        <f t="shared" si="8"/>
        <v>7503.9834794382923</v>
      </c>
    </row>
    <row r="29" spans="1:44" ht="13" x14ac:dyDescent="0.3">
      <c r="A29" s="37"/>
      <c r="B29" s="283"/>
      <c r="C29" s="284"/>
      <c r="D29" s="284"/>
      <c r="E29" s="284"/>
      <c r="F29" s="284"/>
      <c r="G29" s="284"/>
      <c r="H29" s="284"/>
      <c r="I29" s="284"/>
      <c r="J29" s="284"/>
      <c r="K29" s="284"/>
      <c r="L29" s="284"/>
      <c r="M29" s="284"/>
      <c r="N29" s="284"/>
      <c r="O29" s="284"/>
    </row>
    <row r="31" spans="1:44" ht="25" x14ac:dyDescent="0.5">
      <c r="A31" s="229" t="s">
        <v>121</v>
      </c>
      <c r="B31" s="230">
        <f>Start!C15</f>
        <v>2027</v>
      </c>
      <c r="C31" s="2"/>
      <c r="D31" s="2"/>
      <c r="E31" s="2"/>
      <c r="F31" s="2"/>
      <c r="G31" s="2"/>
      <c r="H31" s="231"/>
      <c r="I31" s="2"/>
      <c r="J31" s="2"/>
      <c r="K31" s="2"/>
      <c r="L31" s="2"/>
      <c r="M31" s="2"/>
      <c r="N31" s="2"/>
      <c r="O31" s="3"/>
    </row>
    <row r="32" spans="1:44" ht="13" x14ac:dyDescent="0.3">
      <c r="A32" s="239"/>
      <c r="B32" s="15"/>
      <c r="O32" s="5"/>
    </row>
    <row r="33" spans="1:29" ht="13" x14ac:dyDescent="0.3">
      <c r="A33" s="240" t="s">
        <v>28</v>
      </c>
      <c r="B33" s="241"/>
      <c r="C33" s="242" t="s">
        <v>68</v>
      </c>
      <c r="D33" s="242" t="s">
        <v>69</v>
      </c>
      <c r="E33" s="242" t="s">
        <v>70</v>
      </c>
      <c r="F33" s="242" t="s">
        <v>71</v>
      </c>
      <c r="G33" s="242" t="s">
        <v>72</v>
      </c>
      <c r="H33" s="242" t="s">
        <v>73</v>
      </c>
      <c r="I33" s="242" t="s">
        <v>74</v>
      </c>
      <c r="J33" s="242" t="s">
        <v>75</v>
      </c>
      <c r="K33" s="242" t="s">
        <v>76</v>
      </c>
      <c r="L33" s="242" t="s">
        <v>77</v>
      </c>
      <c r="M33" s="242" t="s">
        <v>78</v>
      </c>
      <c r="N33" s="242" t="s">
        <v>79</v>
      </c>
      <c r="O33" s="243" t="s">
        <v>33</v>
      </c>
    </row>
    <row r="34" spans="1:29" x14ac:dyDescent="0.25">
      <c r="A34" s="285" t="s">
        <v>130</v>
      </c>
      <c r="B34" s="245">
        <f>O21</f>
        <v>823396.05788834358</v>
      </c>
      <c r="C34" s="286">
        <f t="shared" ref="C34:N34" si="9">C21</f>
        <v>37414.024244569198</v>
      </c>
      <c r="D34" s="286">
        <f t="shared" si="9"/>
        <v>57373.429236368327</v>
      </c>
      <c r="E34" s="286">
        <f t="shared" si="9"/>
        <v>67268.441197707638</v>
      </c>
      <c r="F34" s="286">
        <f t="shared" si="9"/>
        <v>72230.172139283313</v>
      </c>
      <c r="G34" s="286">
        <f t="shared" si="9"/>
        <v>69382.686575403568</v>
      </c>
      <c r="H34" s="286">
        <f t="shared" si="9"/>
        <v>66226.820137656294</v>
      </c>
      <c r="I34" s="286">
        <f t="shared" si="9"/>
        <v>71866.790439509525</v>
      </c>
      <c r="J34" s="286">
        <f t="shared" si="9"/>
        <v>69409.690754454481</v>
      </c>
      <c r="K34" s="286">
        <f t="shared" si="9"/>
        <v>71685.777638507469</v>
      </c>
      <c r="L34" s="286">
        <f t="shared" si="9"/>
        <v>78471.699552726364</v>
      </c>
      <c r="M34" s="286">
        <f t="shared" si="9"/>
        <v>70083.464888039263</v>
      </c>
      <c r="N34" s="286">
        <f t="shared" si="9"/>
        <v>91983.061084118235</v>
      </c>
      <c r="O34" s="287">
        <f>SUM(C34:N34)</f>
        <v>823396.05788834358</v>
      </c>
    </row>
    <row r="35" spans="1:29" x14ac:dyDescent="0.25">
      <c r="A35" s="252"/>
      <c r="B35" s="253"/>
      <c r="C35" s="290"/>
      <c r="D35" s="290"/>
      <c r="E35" s="290"/>
      <c r="F35" s="290"/>
      <c r="G35" s="290"/>
      <c r="H35" s="290"/>
      <c r="I35" s="290"/>
      <c r="J35" s="290"/>
      <c r="K35" s="291"/>
      <c r="L35" s="291"/>
      <c r="M35" s="291"/>
      <c r="N35" s="291"/>
      <c r="O35" s="292"/>
    </row>
    <row r="36" spans="1:29" x14ac:dyDescent="0.25">
      <c r="A36" s="248" t="str">
        <f>A11</f>
        <v>Eröffnung Stadtmarkt</v>
      </c>
      <c r="B36" s="249"/>
      <c r="C36" s="288">
        <v>2000</v>
      </c>
      <c r="D36" s="288">
        <v>2000</v>
      </c>
      <c r="E36" s="288">
        <v>3500</v>
      </c>
      <c r="F36" s="288"/>
      <c r="G36" s="288"/>
      <c r="H36" s="288"/>
      <c r="I36" s="288"/>
      <c r="J36" s="288"/>
      <c r="K36" s="288"/>
      <c r="L36" s="288"/>
      <c r="M36" s="288"/>
      <c r="N36" s="288"/>
      <c r="O36" s="289">
        <f>SUM(C36:N36)</f>
        <v>7500</v>
      </c>
      <c r="P36" s="976">
        <f>O36+O11</f>
        <v>36000</v>
      </c>
    </row>
    <row r="37" spans="1:29" x14ac:dyDescent="0.25">
      <c r="A37" s="252">
        <f>A12</f>
        <v>0</v>
      </c>
      <c r="B37" s="253"/>
      <c r="C37" s="256"/>
      <c r="D37" s="256"/>
      <c r="E37" s="256"/>
      <c r="F37" s="256"/>
      <c r="G37" s="290"/>
      <c r="H37" s="290"/>
      <c r="I37" s="290"/>
      <c r="J37" s="290"/>
      <c r="K37" s="290"/>
      <c r="L37" s="290"/>
      <c r="M37" s="290"/>
      <c r="N37" s="290"/>
      <c r="O37" s="292"/>
    </row>
    <row r="38" spans="1:29" x14ac:dyDescent="0.25">
      <c r="A38" s="248">
        <f>A13</f>
        <v>0</v>
      </c>
      <c r="B38" s="249"/>
      <c r="C38" s="250"/>
      <c r="D38" s="250"/>
      <c r="E38" s="250"/>
      <c r="F38" s="250"/>
      <c r="G38" s="250"/>
      <c r="H38" s="250"/>
      <c r="I38" s="263"/>
      <c r="J38" s="263"/>
      <c r="K38" s="263"/>
      <c r="L38" s="263"/>
      <c r="M38" s="263"/>
      <c r="N38" s="263"/>
      <c r="O38" s="289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</row>
    <row r="39" spans="1:29" x14ac:dyDescent="0.25">
      <c r="A39" s="252"/>
      <c r="B39" s="253"/>
      <c r="C39" s="290"/>
      <c r="D39" s="290"/>
      <c r="E39" s="290"/>
      <c r="F39" s="290"/>
      <c r="G39" s="290"/>
      <c r="H39" s="290"/>
      <c r="I39" s="290"/>
      <c r="J39" s="290"/>
      <c r="K39" s="291"/>
      <c r="L39" s="291"/>
      <c r="M39" s="291"/>
      <c r="N39" s="291"/>
      <c r="O39" s="292"/>
    </row>
    <row r="40" spans="1:29" x14ac:dyDescent="0.25">
      <c r="A40" s="927"/>
      <c r="B40" s="928"/>
      <c r="C40" s="929"/>
      <c r="D40" s="929"/>
      <c r="E40" s="929"/>
      <c r="F40" s="929"/>
      <c r="G40" s="929"/>
      <c r="H40" s="929"/>
      <c r="I40" s="930"/>
      <c r="J40" s="930"/>
      <c r="K40" s="930"/>
      <c r="L40" s="930"/>
      <c r="M40" s="930"/>
      <c r="N40" s="930"/>
      <c r="O40" s="931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</row>
    <row r="41" spans="1:29" ht="13" x14ac:dyDescent="0.3">
      <c r="A41" s="257" t="s">
        <v>123</v>
      </c>
      <c r="B41" s="295"/>
      <c r="C41" s="296">
        <f>SUM(C34:C40)</f>
        <v>39414.024244569198</v>
      </c>
      <c r="D41" s="296">
        <f t="shared" ref="D41:N41" si="10">SUM(D34:D40)</f>
        <v>59373.429236368327</v>
      </c>
      <c r="E41" s="296">
        <f t="shared" si="10"/>
        <v>70768.441197707638</v>
      </c>
      <c r="F41" s="296">
        <f t="shared" si="10"/>
        <v>72230.172139283313</v>
      </c>
      <c r="G41" s="296">
        <f t="shared" si="10"/>
        <v>69382.686575403568</v>
      </c>
      <c r="H41" s="296">
        <f t="shared" si="10"/>
        <v>66226.820137656294</v>
      </c>
      <c r="I41" s="296">
        <f t="shared" si="10"/>
        <v>71866.790439509525</v>
      </c>
      <c r="J41" s="296">
        <f t="shared" si="10"/>
        <v>69409.690754454481</v>
      </c>
      <c r="K41" s="296">
        <f t="shared" si="10"/>
        <v>71685.777638507469</v>
      </c>
      <c r="L41" s="296">
        <f t="shared" si="10"/>
        <v>78471.699552726364</v>
      </c>
      <c r="M41" s="296">
        <f t="shared" si="10"/>
        <v>70083.464888039263</v>
      </c>
      <c r="N41" s="296">
        <f t="shared" si="10"/>
        <v>91983.061084118235</v>
      </c>
      <c r="O41" s="297">
        <f>SUM(C41:N41)</f>
        <v>830896.05788834358</v>
      </c>
    </row>
    <row r="42" spans="1:29" x14ac:dyDescent="0.25">
      <c r="A42" s="298"/>
      <c r="B42" s="299"/>
      <c r="C42" s="290"/>
      <c r="D42" s="290"/>
      <c r="E42" s="290"/>
      <c r="F42" s="290"/>
      <c r="G42" s="290"/>
      <c r="H42" s="290"/>
      <c r="I42" s="290"/>
      <c r="J42" s="290"/>
      <c r="K42" s="290"/>
      <c r="L42" s="290"/>
      <c r="M42" s="290"/>
      <c r="N42" s="290"/>
      <c r="O42" s="300"/>
      <c r="Q42" t="s">
        <v>131</v>
      </c>
    </row>
    <row r="43" spans="1:29" x14ac:dyDescent="0.25">
      <c r="A43" s="248" t="s">
        <v>132</v>
      </c>
      <c r="B43" s="301">
        <f>N18</f>
        <v>0.05</v>
      </c>
      <c r="C43" s="249">
        <f t="shared" ref="C43:N43" si="11">$B$43-C18</f>
        <v>0.05</v>
      </c>
      <c r="D43" s="249">
        <f t="shared" si="11"/>
        <v>0.05</v>
      </c>
      <c r="E43" s="249">
        <f t="shared" si="11"/>
        <v>0.05</v>
      </c>
      <c r="F43" s="249">
        <f t="shared" si="11"/>
        <v>0.05</v>
      </c>
      <c r="G43" s="249">
        <f t="shared" si="11"/>
        <v>0.05</v>
      </c>
      <c r="H43" s="249">
        <f t="shared" si="11"/>
        <v>0.05</v>
      </c>
      <c r="I43" s="249">
        <f t="shared" si="11"/>
        <v>0.04</v>
      </c>
      <c r="J43" s="249">
        <f t="shared" si="11"/>
        <v>3.0000000000000002E-2</v>
      </c>
      <c r="K43" s="249">
        <f t="shared" si="11"/>
        <v>2.0000000000000004E-2</v>
      </c>
      <c r="L43" s="249">
        <f t="shared" si="11"/>
        <v>1.0000000000000002E-2</v>
      </c>
      <c r="M43" s="249">
        <f t="shared" si="11"/>
        <v>0</v>
      </c>
      <c r="N43" s="249">
        <f t="shared" si="11"/>
        <v>0</v>
      </c>
      <c r="O43" s="302"/>
      <c r="Q43" s="54">
        <f>O19</f>
        <v>14896.05788834367</v>
      </c>
    </row>
    <row r="44" spans="1:29" ht="15" customHeight="1" x14ac:dyDescent="0.25">
      <c r="A44" s="298" t="s">
        <v>133</v>
      </c>
      <c r="B44" s="299"/>
      <c r="C44" s="290">
        <f t="shared" ref="C44:N44" si="12">C41*C43</f>
        <v>1970.70121222846</v>
      </c>
      <c r="D44" s="290">
        <f t="shared" si="12"/>
        <v>2968.6714618184164</v>
      </c>
      <c r="E44" s="290">
        <f t="shared" si="12"/>
        <v>3538.4220598853822</v>
      </c>
      <c r="F44" s="290">
        <f t="shared" si="12"/>
        <v>3611.5086069641657</v>
      </c>
      <c r="G44" s="290">
        <f t="shared" si="12"/>
        <v>3469.1343287701784</v>
      </c>
      <c r="H44" s="290">
        <f t="shared" si="12"/>
        <v>3311.3410068828148</v>
      </c>
      <c r="I44" s="290">
        <f t="shared" si="12"/>
        <v>2874.6716175803808</v>
      </c>
      <c r="J44" s="290">
        <f t="shared" si="12"/>
        <v>2082.2907226336347</v>
      </c>
      <c r="K44" s="290">
        <f t="shared" si="12"/>
        <v>1433.7155527701495</v>
      </c>
      <c r="L44" s="290">
        <f t="shared" si="12"/>
        <v>784.71699552726375</v>
      </c>
      <c r="M44" s="290">
        <f t="shared" si="12"/>
        <v>0</v>
      </c>
      <c r="N44" s="290">
        <f t="shared" si="12"/>
        <v>0</v>
      </c>
      <c r="O44" s="300">
        <f>SUM(C44:N44)</f>
        <v>26045.173565060846</v>
      </c>
      <c r="Q44" s="54">
        <f>O44</f>
        <v>26045.173565060846</v>
      </c>
      <c r="R44" s="303"/>
      <c r="S44" s="303"/>
      <c r="T44" s="303"/>
    </row>
    <row r="45" spans="1:29" x14ac:dyDescent="0.25">
      <c r="A45" s="260" t="s">
        <v>124</v>
      </c>
      <c r="B45" s="268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5"/>
      <c r="Q45" s="306">
        <f>SUM(Q43:Q44)</f>
        <v>40941.231453404514</v>
      </c>
      <c r="R45" s="306"/>
      <c r="S45" s="306"/>
      <c r="T45" s="306"/>
    </row>
    <row r="46" spans="1:29" x14ac:dyDescent="0.25">
      <c r="A46" s="252" t="s">
        <v>125</v>
      </c>
      <c r="B46" s="253"/>
      <c r="C46" s="290">
        <f t="shared" ref="C46:N46" si="13">C41*C45</f>
        <v>0</v>
      </c>
      <c r="D46" s="290">
        <f t="shared" si="13"/>
        <v>0</v>
      </c>
      <c r="E46" s="290">
        <f t="shared" si="13"/>
        <v>0</v>
      </c>
      <c r="F46" s="290">
        <f t="shared" si="13"/>
        <v>0</v>
      </c>
      <c r="G46" s="290">
        <f t="shared" si="13"/>
        <v>0</v>
      </c>
      <c r="H46" s="290">
        <f t="shared" si="13"/>
        <v>0</v>
      </c>
      <c r="I46" s="290">
        <f t="shared" si="13"/>
        <v>0</v>
      </c>
      <c r="J46" s="290">
        <f t="shared" si="13"/>
        <v>0</v>
      </c>
      <c r="K46" s="290">
        <f t="shared" si="13"/>
        <v>0</v>
      </c>
      <c r="L46" s="290">
        <f t="shared" si="13"/>
        <v>0</v>
      </c>
      <c r="M46" s="290">
        <f t="shared" si="13"/>
        <v>0</v>
      </c>
      <c r="N46" s="290">
        <f t="shared" si="13"/>
        <v>0</v>
      </c>
      <c r="O46" s="300">
        <f>SUM(C46:N46)</f>
        <v>0</v>
      </c>
    </row>
    <row r="47" spans="1:29" x14ac:dyDescent="0.25">
      <c r="A47" s="248"/>
      <c r="B47" s="249"/>
      <c r="C47" s="294"/>
      <c r="D47" s="294"/>
      <c r="E47" s="294"/>
      <c r="F47" s="294"/>
      <c r="G47" s="294"/>
      <c r="H47" s="294"/>
      <c r="I47" s="294"/>
      <c r="J47" s="294"/>
      <c r="K47" s="294"/>
      <c r="L47" s="294"/>
      <c r="M47" s="294"/>
      <c r="N47" s="294"/>
      <c r="O47" s="289"/>
    </row>
    <row r="48" spans="1:29" ht="13" x14ac:dyDescent="0.3">
      <c r="A48" s="264" t="s">
        <v>126</v>
      </c>
      <c r="B48" s="265"/>
      <c r="C48" s="307">
        <f t="shared" ref="C48:N48" si="14">C41+C44+C46</f>
        <v>41384.725456797656</v>
      </c>
      <c r="D48" s="307">
        <f t="shared" si="14"/>
        <v>62342.100698186747</v>
      </c>
      <c r="E48" s="307">
        <f t="shared" si="14"/>
        <v>74306.863257593024</v>
      </c>
      <c r="F48" s="307">
        <f t="shared" si="14"/>
        <v>75841.680746247483</v>
      </c>
      <c r="G48" s="307">
        <f t="shared" si="14"/>
        <v>72851.820904173743</v>
      </c>
      <c r="H48" s="307">
        <f t="shared" si="14"/>
        <v>69538.161144539103</v>
      </c>
      <c r="I48" s="307">
        <f t="shared" si="14"/>
        <v>74741.462057089899</v>
      </c>
      <c r="J48" s="307">
        <f t="shared" si="14"/>
        <v>71491.98147708812</v>
      </c>
      <c r="K48" s="307">
        <f t="shared" si="14"/>
        <v>73119.493191277623</v>
      </c>
      <c r="L48" s="307">
        <f t="shared" si="14"/>
        <v>79256.416548253634</v>
      </c>
      <c r="M48" s="307">
        <f t="shared" si="14"/>
        <v>70083.464888039263</v>
      </c>
      <c r="N48" s="307">
        <f t="shared" si="14"/>
        <v>91983.061084118235</v>
      </c>
      <c r="O48" s="308">
        <f>SUM(C48:N48)</f>
        <v>856941.23145340441</v>
      </c>
    </row>
    <row r="49" spans="1:16" x14ac:dyDescent="0.25">
      <c r="A49" s="252"/>
      <c r="B49" s="309"/>
      <c r="C49" s="310"/>
      <c r="D49" s="310"/>
      <c r="E49" s="310"/>
      <c r="F49" s="310"/>
      <c r="G49" s="310"/>
      <c r="H49" s="310"/>
      <c r="I49" s="310"/>
      <c r="J49" s="310"/>
      <c r="K49" s="310"/>
      <c r="L49" s="310"/>
      <c r="M49" s="310"/>
      <c r="N49" s="310"/>
      <c r="O49" s="311"/>
    </row>
    <row r="50" spans="1:16" x14ac:dyDescent="0.25">
      <c r="A50" s="244" t="s">
        <v>134</v>
      </c>
      <c r="B50" s="312">
        <f>N22</f>
        <v>0</v>
      </c>
      <c r="C50" s="313">
        <f t="shared" ref="C50:N50" si="15">C48*$B50</f>
        <v>0</v>
      </c>
      <c r="D50" s="313">
        <f t="shared" si="15"/>
        <v>0</v>
      </c>
      <c r="E50" s="313">
        <f t="shared" si="15"/>
        <v>0</v>
      </c>
      <c r="F50" s="313">
        <f t="shared" si="15"/>
        <v>0</v>
      </c>
      <c r="G50" s="313">
        <f t="shared" si="15"/>
        <v>0</v>
      </c>
      <c r="H50" s="313">
        <f t="shared" si="15"/>
        <v>0</v>
      </c>
      <c r="I50" s="313">
        <f t="shared" si="15"/>
        <v>0</v>
      </c>
      <c r="J50" s="313">
        <f t="shared" si="15"/>
        <v>0</v>
      </c>
      <c r="K50" s="313">
        <f t="shared" si="15"/>
        <v>0</v>
      </c>
      <c r="L50" s="313">
        <f t="shared" si="15"/>
        <v>0</v>
      </c>
      <c r="M50" s="313">
        <f t="shared" si="15"/>
        <v>0</v>
      </c>
      <c r="N50" s="313">
        <f t="shared" si="15"/>
        <v>0</v>
      </c>
      <c r="O50" s="314">
        <f>SUM(C50:N50)</f>
        <v>0</v>
      </c>
    </row>
    <row r="51" spans="1:16" x14ac:dyDescent="0.25">
      <c r="A51" s="260" t="s">
        <v>135</v>
      </c>
      <c r="B51" s="137" t="s">
        <v>128</v>
      </c>
      <c r="C51" s="304"/>
      <c r="D51" s="304"/>
      <c r="E51" s="304"/>
      <c r="F51" s="304"/>
      <c r="G51" s="304"/>
      <c r="H51" s="304"/>
      <c r="I51" s="304"/>
      <c r="J51" s="304"/>
      <c r="K51" s="304"/>
      <c r="L51" s="304"/>
      <c r="M51" s="304"/>
      <c r="N51" s="304"/>
      <c r="O51" s="315"/>
    </row>
    <row r="52" spans="1:16" x14ac:dyDescent="0.25">
      <c r="A52" s="244" t="s">
        <v>136</v>
      </c>
      <c r="B52" s="258"/>
      <c r="C52" s="286">
        <f t="shared" ref="C52:N52" si="16">(C48+C50)*C51</f>
        <v>0</v>
      </c>
      <c r="D52" s="286">
        <f t="shared" si="16"/>
        <v>0</v>
      </c>
      <c r="E52" s="286">
        <f t="shared" si="16"/>
        <v>0</v>
      </c>
      <c r="F52" s="286">
        <f t="shared" si="16"/>
        <v>0</v>
      </c>
      <c r="G52" s="286">
        <f t="shared" si="16"/>
        <v>0</v>
      </c>
      <c r="H52" s="286">
        <f t="shared" si="16"/>
        <v>0</v>
      </c>
      <c r="I52" s="286">
        <f t="shared" si="16"/>
        <v>0</v>
      </c>
      <c r="J52" s="286">
        <f t="shared" si="16"/>
        <v>0</v>
      </c>
      <c r="K52" s="286">
        <f t="shared" si="16"/>
        <v>0</v>
      </c>
      <c r="L52" s="286">
        <f t="shared" si="16"/>
        <v>0</v>
      </c>
      <c r="M52" s="286">
        <f t="shared" si="16"/>
        <v>0</v>
      </c>
      <c r="N52" s="286">
        <f t="shared" si="16"/>
        <v>0</v>
      </c>
      <c r="O52" s="316">
        <f>SUM(C52:N52)</f>
        <v>0</v>
      </c>
    </row>
    <row r="53" spans="1:16" x14ac:dyDescent="0.25">
      <c r="A53" s="317"/>
      <c r="B53" s="318"/>
      <c r="C53" s="319"/>
      <c r="D53" s="319"/>
      <c r="E53" s="319"/>
      <c r="F53" s="319"/>
      <c r="G53" s="319"/>
      <c r="H53" s="319"/>
      <c r="I53" s="319"/>
      <c r="J53" s="319"/>
      <c r="K53" s="319"/>
      <c r="L53" s="319"/>
      <c r="M53" s="319"/>
      <c r="N53" s="319"/>
      <c r="O53" s="320"/>
    </row>
    <row r="54" spans="1:16" x14ac:dyDescent="0.25">
      <c r="A54" s="317"/>
      <c r="B54" s="318"/>
      <c r="C54" s="319"/>
      <c r="D54" s="319"/>
      <c r="E54" s="319"/>
      <c r="F54" s="319"/>
      <c r="G54" s="319"/>
      <c r="H54" s="319"/>
      <c r="I54" s="319"/>
      <c r="J54" s="319"/>
      <c r="K54" s="319"/>
      <c r="L54" s="319"/>
      <c r="M54" s="319"/>
      <c r="N54" s="319"/>
      <c r="O54" s="320"/>
    </row>
    <row r="55" spans="1:16" ht="13" x14ac:dyDescent="0.3">
      <c r="A55" s="274" t="s">
        <v>89</v>
      </c>
      <c r="B55" s="321"/>
      <c r="C55" s="322">
        <f t="shared" ref="C55:N55" si="17">C48+C50+C52</f>
        <v>41384.725456797656</v>
      </c>
      <c r="D55" s="322">
        <f t="shared" si="17"/>
        <v>62342.100698186747</v>
      </c>
      <c r="E55" s="322">
        <f t="shared" si="17"/>
        <v>74306.863257593024</v>
      </c>
      <c r="F55" s="322">
        <f t="shared" si="17"/>
        <v>75841.680746247483</v>
      </c>
      <c r="G55" s="322">
        <f t="shared" si="17"/>
        <v>72851.820904173743</v>
      </c>
      <c r="H55" s="322">
        <f t="shared" si="17"/>
        <v>69538.161144539103</v>
      </c>
      <c r="I55" s="322">
        <f t="shared" si="17"/>
        <v>74741.462057089899</v>
      </c>
      <c r="J55" s="322">
        <f t="shared" si="17"/>
        <v>71491.98147708812</v>
      </c>
      <c r="K55" s="322">
        <f t="shared" si="17"/>
        <v>73119.493191277623</v>
      </c>
      <c r="L55" s="322">
        <f t="shared" si="17"/>
        <v>79256.416548253634</v>
      </c>
      <c r="M55" s="322">
        <f t="shared" si="17"/>
        <v>70083.464888039263</v>
      </c>
      <c r="N55" s="322">
        <f t="shared" si="17"/>
        <v>91983.061084118235</v>
      </c>
      <c r="O55" s="323">
        <f>SUM(C55:N55)</f>
        <v>856941.23145340441</v>
      </c>
    </row>
    <row r="56" spans="1:16" x14ac:dyDescent="0.25">
      <c r="A56" s="4"/>
      <c r="O56" s="5"/>
    </row>
    <row r="57" spans="1:16" ht="13" x14ac:dyDescent="0.3">
      <c r="A57" s="279" t="s">
        <v>45</v>
      </c>
      <c r="B57" s="280">
        <f>B28</f>
        <v>9.1134556785258114E-3</v>
      </c>
      <c r="C57" s="324">
        <f t="shared" ref="C57:O57" si="18">C48*$B57</f>
        <v>377.1578612184843</v>
      </c>
      <c r="D57" s="324">
        <f t="shared" si="18"/>
        <v>568.15197161911794</v>
      </c>
      <c r="E57" s="324">
        <f t="shared" si="18"/>
        <v>677.19230490835207</v>
      </c>
      <c r="F57" s="324">
        <f t="shared" si="18"/>
        <v>691.17979606583083</v>
      </c>
      <c r="G57" s="324">
        <f t="shared" si="18"/>
        <v>663.93184091008766</v>
      </c>
      <c r="H57" s="324">
        <f t="shared" si="18"/>
        <v>633.7329495569428</v>
      </c>
      <c r="I57" s="324">
        <f t="shared" si="18"/>
        <v>681.15300180550742</v>
      </c>
      <c r="J57" s="324">
        <f t="shared" si="18"/>
        <v>651.53900456143083</v>
      </c>
      <c r="K57" s="324">
        <f t="shared" si="18"/>
        <v>666.37126043497847</v>
      </c>
      <c r="L57" s="324">
        <f t="shared" si="18"/>
        <v>722.29983945128913</v>
      </c>
      <c r="M57" s="324">
        <f t="shared" si="18"/>
        <v>638.70255105466572</v>
      </c>
      <c r="N57" s="324">
        <f t="shared" si="18"/>
        <v>838.28355036524385</v>
      </c>
      <c r="O57" s="325">
        <f t="shared" si="18"/>
        <v>7809.6959319519301</v>
      </c>
    </row>
    <row r="58" spans="1:16" ht="25" x14ac:dyDescent="0.5">
      <c r="A58" s="229" t="s">
        <v>121</v>
      </c>
      <c r="B58" s="230">
        <f>Start!C17</f>
        <v>2028</v>
      </c>
      <c r="C58" s="2"/>
      <c r="D58" s="2"/>
      <c r="E58" s="2"/>
      <c r="F58" s="2"/>
      <c r="G58" s="2"/>
      <c r="H58" s="231"/>
      <c r="I58" s="2"/>
      <c r="J58" s="2"/>
      <c r="K58" s="2"/>
      <c r="L58" s="2"/>
      <c r="M58" s="2"/>
      <c r="N58" s="2"/>
      <c r="O58" s="3"/>
      <c r="P58"/>
    </row>
    <row r="59" spans="1:16" x14ac:dyDescent="0.25">
      <c r="A59" s="4"/>
      <c r="H59" s="185"/>
      <c r="O59" s="5"/>
      <c r="P59"/>
    </row>
    <row r="60" spans="1:16" ht="13" x14ac:dyDescent="0.3">
      <c r="A60" s="240" t="s">
        <v>28</v>
      </c>
      <c r="B60" s="241"/>
      <c r="C60" s="242" t="s">
        <v>68</v>
      </c>
      <c r="D60" s="242" t="s">
        <v>69</v>
      </c>
      <c r="E60" s="242" t="s">
        <v>70</v>
      </c>
      <c r="F60" s="242" t="s">
        <v>71</v>
      </c>
      <c r="G60" s="242" t="s">
        <v>72</v>
      </c>
      <c r="H60" s="242" t="s">
        <v>73</v>
      </c>
      <c r="I60" s="242" t="s">
        <v>74</v>
      </c>
      <c r="J60" s="242" t="s">
        <v>75</v>
      </c>
      <c r="K60" s="242" t="s">
        <v>76</v>
      </c>
      <c r="L60" s="242" t="s">
        <v>77</v>
      </c>
      <c r="M60" s="242" t="s">
        <v>78</v>
      </c>
      <c r="N60" s="242" t="s">
        <v>79</v>
      </c>
      <c r="O60" s="243" t="s">
        <v>33</v>
      </c>
    </row>
    <row r="61" spans="1:16" x14ac:dyDescent="0.25">
      <c r="A61" s="244" t="s">
        <v>137</v>
      </c>
      <c r="B61" s="245">
        <f>O48</f>
        <v>856941.23145340441</v>
      </c>
      <c r="C61" s="286">
        <f t="shared" ref="C61:O61" si="19">C48</f>
        <v>41384.725456797656</v>
      </c>
      <c r="D61" s="286">
        <f t="shared" si="19"/>
        <v>62342.100698186747</v>
      </c>
      <c r="E61" s="286">
        <f t="shared" si="19"/>
        <v>74306.863257593024</v>
      </c>
      <c r="F61" s="286">
        <f t="shared" si="19"/>
        <v>75841.680746247483</v>
      </c>
      <c r="G61" s="286">
        <f t="shared" si="19"/>
        <v>72851.820904173743</v>
      </c>
      <c r="H61" s="286">
        <f t="shared" si="19"/>
        <v>69538.161144539103</v>
      </c>
      <c r="I61" s="286">
        <f t="shared" si="19"/>
        <v>74741.462057089899</v>
      </c>
      <c r="J61" s="286">
        <f t="shared" si="19"/>
        <v>71491.98147708812</v>
      </c>
      <c r="K61" s="286">
        <f t="shared" si="19"/>
        <v>73119.493191277623</v>
      </c>
      <c r="L61" s="286">
        <f t="shared" si="19"/>
        <v>79256.416548253634</v>
      </c>
      <c r="M61" s="286">
        <f t="shared" si="19"/>
        <v>70083.464888039263</v>
      </c>
      <c r="N61" s="286">
        <f t="shared" si="19"/>
        <v>91983.061084118235</v>
      </c>
      <c r="O61" s="316">
        <f t="shared" si="19"/>
        <v>856941.23145340441</v>
      </c>
    </row>
    <row r="62" spans="1:16" x14ac:dyDescent="0.25">
      <c r="A62" s="252"/>
      <c r="B62" s="253"/>
      <c r="C62" s="290"/>
      <c r="D62" s="326"/>
      <c r="E62" s="326"/>
      <c r="F62" s="326"/>
      <c r="G62" s="326"/>
      <c r="H62" s="326"/>
      <c r="I62" s="326"/>
      <c r="J62" s="326"/>
      <c r="K62" s="326"/>
      <c r="L62" s="326"/>
      <c r="M62" s="326"/>
      <c r="N62" s="326"/>
      <c r="O62" s="311"/>
    </row>
    <row r="63" spans="1:16" x14ac:dyDescent="0.25">
      <c r="A63" s="248"/>
      <c r="B63" s="249"/>
      <c r="C63" s="293"/>
      <c r="D63" s="293"/>
      <c r="E63" s="293"/>
      <c r="F63" s="293"/>
      <c r="G63" s="293"/>
      <c r="H63" s="293"/>
      <c r="I63" s="293"/>
      <c r="J63" s="293"/>
      <c r="K63" s="293"/>
      <c r="L63" s="293"/>
      <c r="M63" s="293"/>
      <c r="N63" s="293"/>
      <c r="O63" s="327"/>
    </row>
    <row r="64" spans="1:16" x14ac:dyDescent="0.25">
      <c r="A64" s="252"/>
      <c r="B64" s="253"/>
      <c r="C64" s="290"/>
      <c r="D64" s="290"/>
      <c r="E64" s="290"/>
      <c r="F64" s="290"/>
      <c r="G64" s="290"/>
      <c r="H64" s="290"/>
      <c r="I64" s="290"/>
      <c r="J64" s="290"/>
      <c r="K64" s="290"/>
      <c r="L64" s="290"/>
      <c r="M64" s="290"/>
      <c r="N64" s="290"/>
      <c r="O64" s="311"/>
    </row>
    <row r="65" spans="1:15" x14ac:dyDescent="0.25">
      <c r="A65" s="248"/>
      <c r="B65" s="249"/>
      <c r="C65" s="288"/>
      <c r="D65" s="288"/>
      <c r="E65" s="288"/>
      <c r="F65" s="288"/>
      <c r="G65" s="288"/>
      <c r="H65" s="288"/>
      <c r="I65" s="288"/>
      <c r="J65" s="288"/>
      <c r="K65" s="288"/>
      <c r="L65" s="288"/>
      <c r="M65" s="288"/>
      <c r="N65" s="288"/>
      <c r="O65" s="327"/>
    </row>
    <row r="66" spans="1:15" x14ac:dyDescent="0.25">
      <c r="A66" s="252"/>
      <c r="B66" s="253"/>
      <c r="C66" s="291"/>
      <c r="D66" s="291"/>
      <c r="E66" s="291"/>
      <c r="F66" s="291"/>
      <c r="G66" s="291"/>
      <c r="H66" s="291"/>
      <c r="I66" s="291"/>
      <c r="J66" s="291"/>
      <c r="K66" s="291"/>
      <c r="L66" s="291"/>
      <c r="M66" s="291"/>
      <c r="N66" s="291"/>
      <c r="O66" s="311"/>
    </row>
    <row r="67" spans="1:15" x14ac:dyDescent="0.25">
      <c r="A67" s="248"/>
      <c r="B67" s="249"/>
      <c r="C67" s="326"/>
      <c r="D67" s="326"/>
      <c r="E67" s="326"/>
      <c r="F67" s="326"/>
      <c r="G67" s="326"/>
      <c r="H67" s="326"/>
      <c r="I67" s="326"/>
      <c r="J67" s="326"/>
      <c r="K67" s="326"/>
      <c r="L67" s="326"/>
      <c r="M67" s="326"/>
      <c r="N67" s="326"/>
      <c r="O67" s="327"/>
    </row>
    <row r="68" spans="1:15" ht="13" x14ac:dyDescent="0.3">
      <c r="A68" s="264" t="s">
        <v>138</v>
      </c>
      <c r="B68" s="265"/>
      <c r="C68" s="307">
        <f t="shared" ref="C68:N68" si="20">SUM(C61:C67)</f>
        <v>41384.725456797656</v>
      </c>
      <c r="D68" s="307">
        <f t="shared" si="20"/>
        <v>62342.100698186747</v>
      </c>
      <c r="E68" s="307">
        <f t="shared" si="20"/>
        <v>74306.863257593024</v>
      </c>
      <c r="F68" s="307">
        <f t="shared" si="20"/>
        <v>75841.680746247483</v>
      </c>
      <c r="G68" s="307">
        <f t="shared" si="20"/>
        <v>72851.820904173743</v>
      </c>
      <c r="H68" s="307">
        <f t="shared" si="20"/>
        <v>69538.161144539103</v>
      </c>
      <c r="I68" s="307">
        <f t="shared" si="20"/>
        <v>74741.462057089899</v>
      </c>
      <c r="J68" s="307">
        <f t="shared" si="20"/>
        <v>71491.98147708812</v>
      </c>
      <c r="K68" s="307">
        <f t="shared" si="20"/>
        <v>73119.493191277623</v>
      </c>
      <c r="L68" s="307">
        <f t="shared" si="20"/>
        <v>79256.416548253634</v>
      </c>
      <c r="M68" s="307">
        <f t="shared" si="20"/>
        <v>70083.464888039263</v>
      </c>
      <c r="N68" s="307">
        <f t="shared" si="20"/>
        <v>91983.061084118235</v>
      </c>
      <c r="O68" s="308">
        <f>SUM(C68:N68)</f>
        <v>856941.23145340441</v>
      </c>
    </row>
    <row r="69" spans="1:15" x14ac:dyDescent="0.25">
      <c r="A69" s="252"/>
      <c r="B69" s="253"/>
      <c r="C69" s="328"/>
      <c r="D69" s="328"/>
      <c r="E69" s="328"/>
      <c r="F69" s="328"/>
      <c r="G69" s="291"/>
      <c r="H69" s="291"/>
      <c r="I69" s="291"/>
      <c r="J69" s="291"/>
      <c r="K69" s="291"/>
      <c r="L69" s="291"/>
      <c r="M69" s="291"/>
      <c r="N69" s="291"/>
      <c r="O69" s="311"/>
    </row>
    <row r="70" spans="1:15" x14ac:dyDescent="0.25">
      <c r="A70" s="248" t="s">
        <v>132</v>
      </c>
      <c r="B70" s="249">
        <f>N45</f>
        <v>0</v>
      </c>
      <c r="C70" s="329">
        <f t="shared" ref="C70:N70" si="21">$B$70-C45</f>
        <v>0</v>
      </c>
      <c r="D70" s="329">
        <f t="shared" si="21"/>
        <v>0</v>
      </c>
      <c r="E70" s="329">
        <f t="shared" si="21"/>
        <v>0</v>
      </c>
      <c r="F70" s="329">
        <f t="shared" si="21"/>
        <v>0</v>
      </c>
      <c r="G70" s="329">
        <f t="shared" si="21"/>
        <v>0</v>
      </c>
      <c r="H70" s="329">
        <f t="shared" si="21"/>
        <v>0</v>
      </c>
      <c r="I70" s="329">
        <f t="shared" si="21"/>
        <v>0</v>
      </c>
      <c r="J70" s="329">
        <f t="shared" si="21"/>
        <v>0</v>
      </c>
      <c r="K70" s="329">
        <f t="shared" si="21"/>
        <v>0</v>
      </c>
      <c r="L70" s="329">
        <f t="shared" si="21"/>
        <v>0</v>
      </c>
      <c r="M70" s="329">
        <f t="shared" si="21"/>
        <v>0</v>
      </c>
      <c r="N70" s="329">
        <f t="shared" si="21"/>
        <v>0</v>
      </c>
      <c r="O70" s="302"/>
    </row>
    <row r="71" spans="1:15" x14ac:dyDescent="0.25">
      <c r="A71" s="298" t="s">
        <v>133</v>
      </c>
      <c r="B71" s="299"/>
      <c r="C71" s="290">
        <f t="shared" ref="C71:N71" si="22">C68*C70</f>
        <v>0</v>
      </c>
      <c r="D71" s="290">
        <f t="shared" si="22"/>
        <v>0</v>
      </c>
      <c r="E71" s="290">
        <f t="shared" si="22"/>
        <v>0</v>
      </c>
      <c r="F71" s="290">
        <f t="shared" si="22"/>
        <v>0</v>
      </c>
      <c r="G71" s="290">
        <f t="shared" si="22"/>
        <v>0</v>
      </c>
      <c r="H71" s="290">
        <f t="shared" si="22"/>
        <v>0</v>
      </c>
      <c r="I71" s="290">
        <f t="shared" si="22"/>
        <v>0</v>
      </c>
      <c r="J71" s="290">
        <f t="shared" si="22"/>
        <v>0</v>
      </c>
      <c r="K71" s="290">
        <f t="shared" si="22"/>
        <v>0</v>
      </c>
      <c r="L71" s="290">
        <f t="shared" si="22"/>
        <v>0</v>
      </c>
      <c r="M71" s="290">
        <f t="shared" si="22"/>
        <v>0</v>
      </c>
      <c r="N71" s="290">
        <f t="shared" si="22"/>
        <v>0</v>
      </c>
      <c r="O71" s="300">
        <f>SUM(C71:N71)</f>
        <v>0</v>
      </c>
    </row>
    <row r="72" spans="1:15" x14ac:dyDescent="0.25">
      <c r="A72" s="260" t="s">
        <v>124</v>
      </c>
      <c r="B72" s="268"/>
      <c r="C72" s="304"/>
      <c r="D72" s="304"/>
      <c r="E72" s="304"/>
      <c r="F72" s="304"/>
      <c r="G72" s="304"/>
      <c r="H72" s="304"/>
      <c r="I72" s="304"/>
      <c r="J72" s="304"/>
      <c r="K72" s="304"/>
      <c r="L72" s="304"/>
      <c r="M72" s="304"/>
      <c r="N72" s="304"/>
      <c r="O72" s="305"/>
    </row>
    <row r="73" spans="1:15" x14ac:dyDescent="0.25">
      <c r="A73" s="252" t="s">
        <v>125</v>
      </c>
      <c r="B73" s="253"/>
      <c r="C73" s="290">
        <f t="shared" ref="C73:N73" si="23">C68*C72</f>
        <v>0</v>
      </c>
      <c r="D73" s="290">
        <f t="shared" si="23"/>
        <v>0</v>
      </c>
      <c r="E73" s="290">
        <f t="shared" si="23"/>
        <v>0</v>
      </c>
      <c r="F73" s="290">
        <f t="shared" si="23"/>
        <v>0</v>
      </c>
      <c r="G73" s="290">
        <f t="shared" si="23"/>
        <v>0</v>
      </c>
      <c r="H73" s="290">
        <f t="shared" si="23"/>
        <v>0</v>
      </c>
      <c r="I73" s="290">
        <f t="shared" si="23"/>
        <v>0</v>
      </c>
      <c r="J73" s="290">
        <f t="shared" si="23"/>
        <v>0</v>
      </c>
      <c r="K73" s="290">
        <f t="shared" si="23"/>
        <v>0</v>
      </c>
      <c r="L73" s="290">
        <f t="shared" si="23"/>
        <v>0</v>
      </c>
      <c r="M73" s="290">
        <f t="shared" si="23"/>
        <v>0</v>
      </c>
      <c r="N73" s="290">
        <f t="shared" si="23"/>
        <v>0</v>
      </c>
      <c r="O73" s="300">
        <f>SUM(C73:N73)</f>
        <v>0</v>
      </c>
    </row>
    <row r="74" spans="1:15" x14ac:dyDescent="0.25">
      <c r="A74" s="248"/>
      <c r="B74" s="249"/>
      <c r="C74" s="294"/>
      <c r="D74" s="294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O74" s="289"/>
    </row>
    <row r="75" spans="1:15" ht="13" x14ac:dyDescent="0.3">
      <c r="A75" s="264" t="s">
        <v>126</v>
      </c>
      <c r="B75" s="265"/>
      <c r="C75" s="307">
        <f t="shared" ref="C75:N75" si="24">C68+C71+C73</f>
        <v>41384.725456797656</v>
      </c>
      <c r="D75" s="307">
        <f t="shared" si="24"/>
        <v>62342.100698186747</v>
      </c>
      <c r="E75" s="307">
        <f t="shared" si="24"/>
        <v>74306.863257593024</v>
      </c>
      <c r="F75" s="307">
        <f t="shared" si="24"/>
        <v>75841.680746247483</v>
      </c>
      <c r="G75" s="307">
        <f t="shared" si="24"/>
        <v>72851.820904173743</v>
      </c>
      <c r="H75" s="307">
        <f t="shared" si="24"/>
        <v>69538.161144539103</v>
      </c>
      <c r="I75" s="307">
        <f t="shared" si="24"/>
        <v>74741.462057089899</v>
      </c>
      <c r="J75" s="307">
        <f t="shared" si="24"/>
        <v>71491.98147708812</v>
      </c>
      <c r="K75" s="307">
        <f t="shared" si="24"/>
        <v>73119.493191277623</v>
      </c>
      <c r="L75" s="307">
        <f t="shared" si="24"/>
        <v>79256.416548253634</v>
      </c>
      <c r="M75" s="307">
        <f t="shared" si="24"/>
        <v>70083.464888039263</v>
      </c>
      <c r="N75" s="307">
        <f t="shared" si="24"/>
        <v>91983.061084118235</v>
      </c>
      <c r="O75" s="330">
        <f>SUM(C75:N75)</f>
        <v>856941.23145340441</v>
      </c>
    </row>
    <row r="76" spans="1:15" x14ac:dyDescent="0.25">
      <c r="A76" s="252"/>
      <c r="B76" s="309"/>
      <c r="C76" s="310"/>
      <c r="D76" s="310"/>
      <c r="E76" s="310"/>
      <c r="F76" s="310"/>
      <c r="G76" s="310"/>
      <c r="H76" s="310"/>
      <c r="I76" s="310"/>
      <c r="J76" s="310"/>
      <c r="K76" s="310"/>
      <c r="L76" s="310"/>
      <c r="M76" s="310"/>
      <c r="N76" s="310"/>
      <c r="O76" s="311"/>
    </row>
    <row r="77" spans="1:15" x14ac:dyDescent="0.25">
      <c r="A77" s="244" t="s">
        <v>139</v>
      </c>
      <c r="B77" s="331">
        <f>N22</f>
        <v>0</v>
      </c>
      <c r="C77" s="313">
        <f t="shared" ref="C77:N77" si="25">C75*$B77</f>
        <v>0</v>
      </c>
      <c r="D77" s="313">
        <f t="shared" si="25"/>
        <v>0</v>
      </c>
      <c r="E77" s="313">
        <f t="shared" si="25"/>
        <v>0</v>
      </c>
      <c r="F77" s="313">
        <f t="shared" si="25"/>
        <v>0</v>
      </c>
      <c r="G77" s="313">
        <f t="shared" si="25"/>
        <v>0</v>
      </c>
      <c r="H77" s="313">
        <f t="shared" si="25"/>
        <v>0</v>
      </c>
      <c r="I77" s="313">
        <f t="shared" si="25"/>
        <v>0</v>
      </c>
      <c r="J77" s="313">
        <f t="shared" si="25"/>
        <v>0</v>
      </c>
      <c r="K77" s="313">
        <f t="shared" si="25"/>
        <v>0</v>
      </c>
      <c r="L77" s="313">
        <f t="shared" si="25"/>
        <v>0</v>
      </c>
      <c r="M77" s="313">
        <f t="shared" si="25"/>
        <v>0</v>
      </c>
      <c r="N77" s="313">
        <f t="shared" si="25"/>
        <v>0</v>
      </c>
      <c r="O77" s="313">
        <f>SUM(C77:N77)</f>
        <v>0</v>
      </c>
    </row>
    <row r="78" spans="1:15" x14ac:dyDescent="0.25">
      <c r="A78" s="244" t="s">
        <v>140</v>
      </c>
      <c r="B78" s="331">
        <f>N51</f>
        <v>0</v>
      </c>
      <c r="C78" s="313">
        <f t="shared" ref="C78:N78" si="26">(C75+C77)*$B78</f>
        <v>0</v>
      </c>
      <c r="D78" s="313">
        <f t="shared" si="26"/>
        <v>0</v>
      </c>
      <c r="E78" s="313">
        <f t="shared" si="26"/>
        <v>0</v>
      </c>
      <c r="F78" s="313">
        <f t="shared" si="26"/>
        <v>0</v>
      </c>
      <c r="G78" s="313">
        <f t="shared" si="26"/>
        <v>0</v>
      </c>
      <c r="H78" s="313">
        <f t="shared" si="26"/>
        <v>0</v>
      </c>
      <c r="I78" s="313">
        <f t="shared" si="26"/>
        <v>0</v>
      </c>
      <c r="J78" s="313">
        <f t="shared" si="26"/>
        <v>0</v>
      </c>
      <c r="K78" s="313">
        <f t="shared" si="26"/>
        <v>0</v>
      </c>
      <c r="L78" s="313">
        <f t="shared" si="26"/>
        <v>0</v>
      </c>
      <c r="M78" s="313">
        <f t="shared" si="26"/>
        <v>0</v>
      </c>
      <c r="N78" s="313">
        <f t="shared" si="26"/>
        <v>0</v>
      </c>
      <c r="O78" s="313">
        <f>SUM(B78:N78)</f>
        <v>0</v>
      </c>
    </row>
    <row r="79" spans="1:15" x14ac:dyDescent="0.25">
      <c r="A79" s="298"/>
      <c r="B79" s="299"/>
      <c r="C79" s="328"/>
      <c r="D79" s="328"/>
      <c r="E79" s="328"/>
      <c r="F79" s="328"/>
      <c r="G79" s="328"/>
      <c r="H79" s="328"/>
      <c r="I79" s="328"/>
      <c r="J79" s="328"/>
      <c r="K79" s="328"/>
      <c r="L79" s="328"/>
      <c r="M79" s="328"/>
      <c r="N79" s="328"/>
      <c r="O79" s="292"/>
    </row>
    <row r="80" spans="1:15" x14ac:dyDescent="0.25">
      <c r="A80" s="332" t="s">
        <v>135</v>
      </c>
      <c r="B80" s="333" t="s">
        <v>128</v>
      </c>
      <c r="C80" s="261"/>
      <c r="D80" s="261"/>
      <c r="E80" s="261"/>
      <c r="F80" s="261"/>
      <c r="G80" s="261"/>
      <c r="H80" s="261"/>
      <c r="I80" s="261"/>
      <c r="J80" s="261"/>
      <c r="K80" s="261"/>
      <c r="L80" s="261"/>
      <c r="M80" s="261"/>
      <c r="N80" s="261"/>
      <c r="O80" s="334"/>
    </row>
    <row r="81" spans="1:15" x14ac:dyDescent="0.25">
      <c r="A81" s="244" t="s">
        <v>136</v>
      </c>
      <c r="B81" s="244"/>
      <c r="C81" s="313">
        <f t="shared" ref="C81:N81" si="27">(C75+C77+C78)*C80</f>
        <v>0</v>
      </c>
      <c r="D81" s="313">
        <f t="shared" si="27"/>
        <v>0</v>
      </c>
      <c r="E81" s="313">
        <f t="shared" si="27"/>
        <v>0</v>
      </c>
      <c r="F81" s="313">
        <f t="shared" si="27"/>
        <v>0</v>
      </c>
      <c r="G81" s="313">
        <f t="shared" si="27"/>
        <v>0</v>
      </c>
      <c r="H81" s="313">
        <f t="shared" si="27"/>
        <v>0</v>
      </c>
      <c r="I81" s="313">
        <f t="shared" si="27"/>
        <v>0</v>
      </c>
      <c r="J81" s="313">
        <f t="shared" si="27"/>
        <v>0</v>
      </c>
      <c r="K81" s="313">
        <f t="shared" si="27"/>
        <v>0</v>
      </c>
      <c r="L81" s="313">
        <f t="shared" si="27"/>
        <v>0</v>
      </c>
      <c r="M81" s="313">
        <f t="shared" si="27"/>
        <v>0</v>
      </c>
      <c r="N81" s="313">
        <f t="shared" si="27"/>
        <v>0</v>
      </c>
      <c r="O81" s="313">
        <f>SUM(C81:N81)</f>
        <v>0</v>
      </c>
    </row>
    <row r="82" spans="1:15" x14ac:dyDescent="0.25">
      <c r="A82" s="248"/>
      <c r="B82" s="249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302"/>
    </row>
    <row r="83" spans="1:15" x14ac:dyDescent="0.25">
      <c r="A83" s="298"/>
      <c r="B83" s="299"/>
      <c r="C83" s="328"/>
      <c r="D83" s="328"/>
      <c r="E83" s="328"/>
      <c r="F83" s="328"/>
      <c r="G83" s="328"/>
      <c r="H83" s="328"/>
      <c r="I83" s="328"/>
      <c r="J83" s="328"/>
      <c r="K83" s="328"/>
      <c r="L83" s="328"/>
      <c r="M83" s="328"/>
      <c r="N83" s="328"/>
      <c r="O83" s="292"/>
    </row>
    <row r="84" spans="1:15" ht="13" x14ac:dyDescent="0.3">
      <c r="A84" s="274" t="s">
        <v>89</v>
      </c>
      <c r="B84" s="321"/>
      <c r="C84" s="322">
        <f t="shared" ref="C84:N84" si="28">C75+C77+C78+C81</f>
        <v>41384.725456797656</v>
      </c>
      <c r="D84" s="322">
        <f t="shared" si="28"/>
        <v>62342.100698186747</v>
      </c>
      <c r="E84" s="322">
        <f t="shared" si="28"/>
        <v>74306.863257593024</v>
      </c>
      <c r="F84" s="322">
        <f t="shared" si="28"/>
        <v>75841.680746247483</v>
      </c>
      <c r="G84" s="322">
        <f t="shared" si="28"/>
        <v>72851.820904173743</v>
      </c>
      <c r="H84" s="322">
        <f t="shared" si="28"/>
        <v>69538.161144539103</v>
      </c>
      <c r="I84" s="322">
        <f t="shared" si="28"/>
        <v>74741.462057089899</v>
      </c>
      <c r="J84" s="322">
        <f t="shared" si="28"/>
        <v>71491.98147708812</v>
      </c>
      <c r="K84" s="322">
        <f t="shared" si="28"/>
        <v>73119.493191277623</v>
      </c>
      <c r="L84" s="322">
        <f t="shared" si="28"/>
        <v>79256.416548253634</v>
      </c>
      <c r="M84" s="322">
        <f t="shared" si="28"/>
        <v>70083.464888039263</v>
      </c>
      <c r="N84" s="322">
        <f t="shared" si="28"/>
        <v>91983.061084118235</v>
      </c>
      <c r="O84" s="323">
        <f>SUM(C84:N84)</f>
        <v>856941.23145340441</v>
      </c>
    </row>
    <row r="85" spans="1:15" x14ac:dyDescent="0.25">
      <c r="A85" s="4"/>
      <c r="O85" s="5"/>
    </row>
    <row r="86" spans="1:15" ht="13" x14ac:dyDescent="0.3">
      <c r="A86" s="279" t="s">
        <v>45</v>
      </c>
      <c r="B86" s="280">
        <f>B57</f>
        <v>9.1134556785258114E-3</v>
      </c>
      <c r="C86" s="324">
        <f t="shared" ref="C86:N86" si="29">C75*$B86</f>
        <v>377.1578612184843</v>
      </c>
      <c r="D86" s="324">
        <f t="shared" si="29"/>
        <v>568.15197161911794</v>
      </c>
      <c r="E86" s="324">
        <f t="shared" si="29"/>
        <v>677.19230490835207</v>
      </c>
      <c r="F86" s="324">
        <f t="shared" si="29"/>
        <v>691.17979606583083</v>
      </c>
      <c r="G86" s="324">
        <f t="shared" si="29"/>
        <v>663.93184091008766</v>
      </c>
      <c r="H86" s="324">
        <f t="shared" si="29"/>
        <v>633.7329495569428</v>
      </c>
      <c r="I86" s="324">
        <f t="shared" si="29"/>
        <v>681.15300180550742</v>
      </c>
      <c r="J86" s="324">
        <f t="shared" si="29"/>
        <v>651.53900456143083</v>
      </c>
      <c r="K86" s="324">
        <f t="shared" si="29"/>
        <v>666.37126043497847</v>
      </c>
      <c r="L86" s="324">
        <f t="shared" si="29"/>
        <v>722.29983945128913</v>
      </c>
      <c r="M86" s="324">
        <f t="shared" si="29"/>
        <v>638.70255105466572</v>
      </c>
      <c r="N86" s="324">
        <f t="shared" si="29"/>
        <v>838.28355036524385</v>
      </c>
      <c r="O86" s="325">
        <f>O68*$B86</f>
        <v>7809.6959319519301</v>
      </c>
    </row>
    <row r="121" spans="16:25" s="15" customFormat="1" ht="13" x14ac:dyDescent="0.3">
      <c r="P121" s="37"/>
      <c r="Q121" s="335"/>
    </row>
    <row r="125" spans="16:25" ht="6.75" customHeight="1" x14ac:dyDescent="0.25"/>
    <row r="126" spans="16:25" x14ac:dyDescent="0.25">
      <c r="R126" s="69"/>
      <c r="S126" s="69"/>
      <c r="T126" s="69"/>
      <c r="U126" s="69"/>
      <c r="V126" s="69"/>
      <c r="W126" s="69"/>
      <c r="X126" s="69"/>
      <c r="Y126" s="69"/>
    </row>
    <row r="127" spans="16:25" x14ac:dyDescent="0.25">
      <c r="R127" s="69"/>
      <c r="S127" s="69"/>
      <c r="T127" s="69"/>
      <c r="U127" s="69"/>
      <c r="V127" s="69"/>
      <c r="W127" s="69"/>
      <c r="X127" s="69"/>
      <c r="Y127" s="69"/>
    </row>
    <row r="129" spans="17:18" x14ac:dyDescent="0.25">
      <c r="Q129" s="163"/>
      <c r="R129" s="163"/>
    </row>
    <row r="146" spans="16:16" s="15" customFormat="1" ht="13" x14ac:dyDescent="0.3">
      <c r="P146" s="37"/>
    </row>
  </sheetData>
  <pageMargins left="0.74791666666666701" right="0.23611111111111099" top="0.39374999999999999" bottom="0.23611111111111099" header="0.511811023622047" footer="0.511811023622047"/>
  <pageSetup paperSize="9" scale="68" orientation="landscape" horizontalDpi="300" verticalDpi="300" r:id="rId1"/>
  <rowBreaks count="1" manualBreakCount="1">
    <brk id="57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107"/>
  <sheetViews>
    <sheetView showGridLines="0" zoomScaleNormal="100" workbookViewId="0">
      <selection activeCell="D28" sqref="D28"/>
    </sheetView>
  </sheetViews>
  <sheetFormatPr baseColWidth="10" defaultColWidth="10.453125" defaultRowHeight="12.5" x14ac:dyDescent="0.25"/>
  <cols>
    <col min="1" max="1" width="30.54296875" customWidth="1"/>
    <col min="2" max="7" width="11.1796875" customWidth="1"/>
    <col min="8" max="8" width="13.26953125" customWidth="1"/>
    <col min="9" max="9" width="13.81640625" customWidth="1"/>
    <col min="10" max="10" width="11.1796875" customWidth="1"/>
    <col min="11" max="11" width="13.453125" customWidth="1"/>
    <col min="12" max="13" width="11.1796875" customWidth="1"/>
    <col min="14" max="14" width="11.54296875" customWidth="1"/>
    <col min="15" max="15" width="4.1796875" style="108" customWidth="1"/>
    <col min="17" max="20" width="11.81640625" customWidth="1"/>
    <col min="21" max="21" width="12.81640625" customWidth="1"/>
    <col min="22" max="22" width="13" customWidth="1"/>
  </cols>
  <sheetData>
    <row r="1" spans="1:26" ht="18" x14ac:dyDescent="0.4">
      <c r="A1" s="228" t="str">
        <f>Start!C10</f>
        <v>Bäckerei Muster UG</v>
      </c>
      <c r="E1" s="228" t="str">
        <f>Start!C7</f>
        <v>Neuplanung</v>
      </c>
      <c r="P1" s="69"/>
    </row>
    <row r="2" spans="1:26" ht="9.75" customHeight="1" x14ac:dyDescent="0.35">
      <c r="A2" s="110"/>
    </row>
    <row r="3" spans="1:26" s="108" customFormat="1" x14ac:dyDescent="0.25">
      <c r="A3" s="336"/>
      <c r="B3" s="337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3"/>
    </row>
    <row r="4" spans="1:26" s="108" customFormat="1" ht="18" x14ac:dyDescent="0.4">
      <c r="A4" s="338" t="s">
        <v>141</v>
      </c>
      <c r="B4"/>
      <c r="C4"/>
      <c r="D4" s="339" t="s">
        <v>142</v>
      </c>
      <c r="E4" s="340"/>
      <c r="F4" s="340"/>
      <c r="G4" s="340"/>
      <c r="H4" s="52"/>
      <c r="I4"/>
      <c r="J4"/>
      <c r="K4"/>
      <c r="L4"/>
      <c r="M4"/>
      <c r="N4" s="5"/>
    </row>
    <row r="5" spans="1:26" s="108" customFormat="1" x14ac:dyDescent="0.25">
      <c r="A5" s="4"/>
      <c r="B5"/>
      <c r="C5"/>
      <c r="D5"/>
      <c r="E5"/>
      <c r="F5"/>
      <c r="G5"/>
      <c r="H5"/>
      <c r="I5"/>
      <c r="J5"/>
      <c r="K5"/>
      <c r="L5"/>
      <c r="M5"/>
      <c r="N5" s="5"/>
      <c r="Q5" s="341"/>
      <c r="R5" s="341"/>
      <c r="S5" s="341"/>
    </row>
    <row r="6" spans="1:26" s="108" customFormat="1" ht="13" x14ac:dyDescent="0.3">
      <c r="A6" s="23" t="s">
        <v>143</v>
      </c>
      <c r="B6" s="342" t="s">
        <v>68</v>
      </c>
      <c r="C6" s="342" t="s">
        <v>69</v>
      </c>
      <c r="D6" s="342" t="s">
        <v>70</v>
      </c>
      <c r="E6" s="342" t="s">
        <v>71</v>
      </c>
      <c r="F6" s="342" t="s">
        <v>72</v>
      </c>
      <c r="G6" s="342" t="s">
        <v>73</v>
      </c>
      <c r="H6" s="342" t="s">
        <v>74</v>
      </c>
      <c r="I6" s="342" t="s">
        <v>75</v>
      </c>
      <c r="J6" s="342" t="s">
        <v>76</v>
      </c>
      <c r="K6" s="342" t="s">
        <v>77</v>
      </c>
      <c r="L6" s="342" t="s">
        <v>78</v>
      </c>
      <c r="M6" s="342" t="s">
        <v>79</v>
      </c>
      <c r="N6" s="24" t="s">
        <v>33</v>
      </c>
      <c r="Q6" s="69"/>
      <c r="R6" s="69"/>
      <c r="S6" s="69"/>
      <c r="T6" s="69"/>
      <c r="U6" s="341"/>
      <c r="V6" s="341"/>
      <c r="W6" s="341"/>
      <c r="X6" s="341"/>
      <c r="Y6" s="341"/>
      <c r="Z6" s="341"/>
    </row>
    <row r="7" spans="1:26" s="108" customFormat="1" x14ac:dyDescent="0.25">
      <c r="A7" s="343" t="s">
        <v>144</v>
      </c>
      <c r="B7" s="119">
        <v>40644.78</v>
      </c>
      <c r="C7" s="119">
        <v>38133.69</v>
      </c>
      <c r="D7" s="119">
        <v>39748.97</v>
      </c>
      <c r="E7" s="119">
        <v>39736</v>
      </c>
      <c r="F7" s="119">
        <v>42981.02</v>
      </c>
      <c r="G7" s="119">
        <v>41020.86</v>
      </c>
      <c r="H7" s="119">
        <v>40282.22</v>
      </c>
      <c r="I7" s="119">
        <v>44088.08</v>
      </c>
      <c r="J7" s="119">
        <v>43393.48</v>
      </c>
      <c r="K7" s="119">
        <v>45235.35</v>
      </c>
      <c r="L7" s="119">
        <v>40729.300000000003</v>
      </c>
      <c r="M7" s="119">
        <v>48198.94</v>
      </c>
      <c r="N7" s="344">
        <f>SUM(B7:M7)</f>
        <v>504192.69</v>
      </c>
      <c r="Q7" s="278"/>
      <c r="R7" s="278"/>
      <c r="S7" s="278"/>
      <c r="T7" s="69"/>
      <c r="U7" s="69"/>
      <c r="V7" s="69"/>
      <c r="W7" s="69"/>
      <c r="X7" s="69"/>
      <c r="Y7" s="69"/>
      <c r="Z7" s="69"/>
    </row>
    <row r="8" spans="1:26" s="108" customFormat="1" x14ac:dyDescent="0.25">
      <c r="A8" s="343" t="s">
        <v>145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345">
        <f>SUM(B8:M8)</f>
        <v>0</v>
      </c>
      <c r="Q8" s="346"/>
      <c r="R8" s="346"/>
      <c r="S8" s="346"/>
      <c r="T8" s="69"/>
    </row>
    <row r="9" spans="1:26" s="108" customFormat="1" x14ac:dyDescent="0.25">
      <c r="A9" s="343" t="s">
        <v>146</v>
      </c>
      <c r="B9" s="119"/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345">
        <f>SUM(B9:M9)</f>
        <v>0</v>
      </c>
      <c r="T9" s="53"/>
    </row>
    <row r="10" spans="1:26" s="108" customFormat="1" ht="13" thickBot="1" x14ac:dyDescent="0.3">
      <c r="A10" s="138" t="s">
        <v>147</v>
      </c>
      <c r="B10" s="347">
        <f t="shared" ref="B10:M10" si="0">SUM(B7:B9)</f>
        <v>40644.78</v>
      </c>
      <c r="C10" s="347">
        <f t="shared" si="0"/>
        <v>38133.69</v>
      </c>
      <c r="D10" s="347">
        <f t="shared" si="0"/>
        <v>39748.97</v>
      </c>
      <c r="E10" s="347">
        <f t="shared" si="0"/>
        <v>39736</v>
      </c>
      <c r="F10" s="347">
        <f t="shared" si="0"/>
        <v>42981.02</v>
      </c>
      <c r="G10" s="347">
        <f t="shared" si="0"/>
        <v>41020.86</v>
      </c>
      <c r="H10" s="347">
        <f t="shared" si="0"/>
        <v>40282.22</v>
      </c>
      <c r="I10" s="347">
        <f t="shared" si="0"/>
        <v>44088.08</v>
      </c>
      <c r="J10" s="347">
        <f t="shared" si="0"/>
        <v>43393.48</v>
      </c>
      <c r="K10" s="347">
        <f t="shared" si="0"/>
        <v>45235.35</v>
      </c>
      <c r="L10" s="347">
        <f t="shared" si="0"/>
        <v>40729.300000000003</v>
      </c>
      <c r="M10" s="347">
        <f t="shared" si="0"/>
        <v>48198.94</v>
      </c>
      <c r="N10" s="141">
        <f>SUM(B10:M10)</f>
        <v>504192.69</v>
      </c>
      <c r="S10" s="341"/>
    </row>
    <row r="11" spans="1:26" s="108" customFormat="1" x14ac:dyDescent="0.25">
      <c r="A11" s="348"/>
      <c r="B11" s="349"/>
      <c r="C11" s="350"/>
      <c r="D11" s="350"/>
      <c r="E11" s="350"/>
      <c r="F11" s="350"/>
      <c r="G11" s="350"/>
      <c r="H11" s="350"/>
      <c r="I11" s="350"/>
      <c r="J11" s="350"/>
      <c r="K11" s="350"/>
      <c r="L11" s="350"/>
      <c r="M11" s="351"/>
      <c r="N11" s="352"/>
      <c r="Q11" s="163"/>
      <c r="R11" s="69"/>
      <c r="S11" s="341"/>
    </row>
    <row r="12" spans="1:26" s="108" customFormat="1" x14ac:dyDescent="0.25">
      <c r="A12" s="353"/>
      <c r="B12" s="350"/>
      <c r="C12" s="350"/>
      <c r="D12" s="350"/>
      <c r="E12" s="350"/>
      <c r="F12" s="350"/>
      <c r="G12" s="350"/>
      <c r="H12" s="350"/>
      <c r="I12" s="350"/>
      <c r="J12" s="350"/>
      <c r="K12" s="350"/>
      <c r="L12" s="350"/>
      <c r="M12" s="350"/>
      <c r="N12" s="354"/>
      <c r="S12" s="341"/>
    </row>
    <row r="13" spans="1:26" s="108" customFormat="1" ht="13" x14ac:dyDescent="0.3">
      <c r="A13" s="355" t="s">
        <v>148</v>
      </c>
      <c r="B13" s="356" t="s">
        <v>68</v>
      </c>
      <c r="C13" s="356" t="s">
        <v>69</v>
      </c>
      <c r="D13" s="356" t="s">
        <v>70</v>
      </c>
      <c r="E13" s="356" t="s">
        <v>71</v>
      </c>
      <c r="F13" s="356" t="s">
        <v>72</v>
      </c>
      <c r="G13" s="356" t="s">
        <v>73</v>
      </c>
      <c r="H13" s="356" t="s">
        <v>74</v>
      </c>
      <c r="I13" s="356" t="s">
        <v>75</v>
      </c>
      <c r="J13" s="356" t="s">
        <v>76</v>
      </c>
      <c r="K13" s="356" t="s">
        <v>77</v>
      </c>
      <c r="L13" s="356" t="s">
        <v>78</v>
      </c>
      <c r="M13" s="356" t="s">
        <v>79</v>
      </c>
      <c r="N13" s="357" t="s">
        <v>33</v>
      </c>
    </row>
    <row r="14" spans="1:26" s="108" customFormat="1" ht="13" x14ac:dyDescent="0.3">
      <c r="A14" s="143" t="s">
        <v>149</v>
      </c>
      <c r="B14" s="145">
        <f t="shared" ref="B14:N14" si="1">B10</f>
        <v>40644.78</v>
      </c>
      <c r="C14" s="145">
        <f t="shared" si="1"/>
        <v>38133.69</v>
      </c>
      <c r="D14" s="145">
        <f t="shared" si="1"/>
        <v>39748.97</v>
      </c>
      <c r="E14" s="145">
        <f t="shared" si="1"/>
        <v>39736</v>
      </c>
      <c r="F14" s="145">
        <f t="shared" si="1"/>
        <v>42981.02</v>
      </c>
      <c r="G14" s="145">
        <f t="shared" si="1"/>
        <v>41020.86</v>
      </c>
      <c r="H14" s="145">
        <f t="shared" si="1"/>
        <v>40282.22</v>
      </c>
      <c r="I14" s="145">
        <f t="shared" si="1"/>
        <v>44088.08</v>
      </c>
      <c r="J14" s="145">
        <f t="shared" si="1"/>
        <v>43393.48</v>
      </c>
      <c r="K14" s="145">
        <f t="shared" si="1"/>
        <v>45235.35</v>
      </c>
      <c r="L14" s="145">
        <f t="shared" si="1"/>
        <v>40729.300000000003</v>
      </c>
      <c r="M14" s="145">
        <f t="shared" si="1"/>
        <v>48198.94</v>
      </c>
      <c r="N14" s="146">
        <f t="shared" si="1"/>
        <v>504192.69</v>
      </c>
    </row>
    <row r="15" spans="1:26" s="108" customFormat="1" ht="13" x14ac:dyDescent="0.3">
      <c r="A15" s="358" t="s">
        <v>85</v>
      </c>
      <c r="B15" s="359">
        <f t="shared" ref="B15:M15" si="2">IF(B10=0,"",B10/$N14)</f>
        <v>8.0613584461131316E-2</v>
      </c>
      <c r="C15" s="359">
        <f t="shared" si="2"/>
        <v>7.5633167152820091E-2</v>
      </c>
      <c r="D15" s="359">
        <f t="shared" si="2"/>
        <v>7.8836862946188288E-2</v>
      </c>
      <c r="E15" s="359">
        <f t="shared" si="2"/>
        <v>7.8811138654152249E-2</v>
      </c>
      <c r="F15" s="359">
        <f t="shared" si="2"/>
        <v>8.5247209752287362E-2</v>
      </c>
      <c r="G15" s="359">
        <f t="shared" si="2"/>
        <v>8.1359489761741691E-2</v>
      </c>
      <c r="H15" s="359">
        <f t="shared" si="2"/>
        <v>7.9894494305341873E-2</v>
      </c>
      <c r="I15" s="359">
        <f t="shared" si="2"/>
        <v>8.7442917905057288E-2</v>
      </c>
      <c r="J15" s="359">
        <f t="shared" si="2"/>
        <v>8.606527000619546E-2</v>
      </c>
      <c r="K15" s="359">
        <f t="shared" si="2"/>
        <v>8.9718377313245057E-2</v>
      </c>
      <c r="L15" s="359">
        <f t="shared" si="2"/>
        <v>8.0781218783636075E-2</v>
      </c>
      <c r="M15" s="359">
        <f t="shared" si="2"/>
        <v>9.5596268958203265E-2</v>
      </c>
      <c r="N15" s="360">
        <f>SUM(B15:M15)</f>
        <v>1</v>
      </c>
    </row>
    <row r="16" spans="1:26" s="108" customFormat="1" ht="13" x14ac:dyDescent="0.3">
      <c r="A16" s="361" t="s">
        <v>150</v>
      </c>
      <c r="B16" s="362">
        <f>'U-Analyse'!D53</f>
        <v>4.7966697749447694E-2</v>
      </c>
      <c r="C16" s="362">
        <f t="shared" ref="C16:M16" si="3">IF(C7=0,"",B16+C15)</f>
        <v>0.12359986490226779</v>
      </c>
      <c r="D16" s="362">
        <f t="shared" si="3"/>
        <v>0.20243672784845607</v>
      </c>
      <c r="E16" s="362">
        <f t="shared" si="3"/>
        <v>0.2812478665026083</v>
      </c>
      <c r="F16" s="362">
        <f t="shared" si="3"/>
        <v>0.36649507625489564</v>
      </c>
      <c r="G16" s="362">
        <f t="shared" si="3"/>
        <v>0.44785456601663731</v>
      </c>
      <c r="H16" s="362">
        <f t="shared" si="3"/>
        <v>0.52774906032197921</v>
      </c>
      <c r="I16" s="362">
        <f t="shared" si="3"/>
        <v>0.61519197822703653</v>
      </c>
      <c r="J16" s="362">
        <f t="shared" si="3"/>
        <v>0.70125724823323199</v>
      </c>
      <c r="K16" s="362">
        <f t="shared" si="3"/>
        <v>0.79097562554647705</v>
      </c>
      <c r="L16" s="362">
        <f t="shared" si="3"/>
        <v>0.87175684433011313</v>
      </c>
      <c r="M16" s="362">
        <f t="shared" si="3"/>
        <v>0.96735311328831641</v>
      </c>
      <c r="N16" s="363"/>
    </row>
    <row r="17" spans="1:17" s="108" customFormat="1" ht="13" x14ac:dyDescent="0.3">
      <c r="A17" s="4"/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364"/>
    </row>
    <row r="18" spans="1:17" s="108" customFormat="1" ht="15.5" x14ac:dyDescent="0.35">
      <c r="A18" s="365" t="s">
        <v>151</v>
      </c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364"/>
    </row>
    <row r="19" spans="1:17" s="108" customFormat="1" ht="13" x14ac:dyDescent="0.3">
      <c r="C19" s="366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364"/>
    </row>
    <row r="20" spans="1:17" s="108" customFormat="1" x14ac:dyDescent="0.25">
      <c r="A20" s="4" t="s">
        <v>152</v>
      </c>
      <c r="B20" s="974"/>
      <c r="C20" s="974"/>
      <c r="D20" s="974"/>
      <c r="E20" s="119"/>
      <c r="F20" s="119"/>
      <c r="G20" s="119"/>
      <c r="H20" s="119"/>
      <c r="I20" s="119"/>
      <c r="J20" s="119"/>
      <c r="K20" s="119"/>
      <c r="L20" s="119"/>
      <c r="M20" s="119"/>
      <c r="N20" s="345">
        <f>SUM(B20:M20)</f>
        <v>0</v>
      </c>
    </row>
    <row r="21" spans="1:17" s="108" customFormat="1" x14ac:dyDescent="0.25">
      <c r="A21" s="4" t="s">
        <v>153</v>
      </c>
      <c r="B21" s="974"/>
      <c r="C21" s="974"/>
      <c r="D21" s="974"/>
      <c r="E21" s="119"/>
      <c r="F21" s="119"/>
      <c r="G21" s="119"/>
      <c r="H21" s="119"/>
      <c r="I21" s="119"/>
      <c r="J21" s="119"/>
      <c r="K21" s="119"/>
      <c r="L21" s="119"/>
      <c r="M21" s="119"/>
      <c r="N21" s="345">
        <f>SUM(B21:M21)</f>
        <v>0</v>
      </c>
    </row>
    <row r="22" spans="1:17" s="108" customFormat="1" x14ac:dyDescent="0.25">
      <c r="A22" s="4" t="s">
        <v>154</v>
      </c>
      <c r="B22" s="367">
        <f>B21-B20</f>
        <v>0</v>
      </c>
      <c r="C22" s="367">
        <f t="shared" ref="C22:G22" si="4">C21-C20</f>
        <v>0</v>
      </c>
      <c r="D22" s="367">
        <f t="shared" si="4"/>
        <v>0</v>
      </c>
      <c r="E22" s="367">
        <f t="shared" si="4"/>
        <v>0</v>
      </c>
      <c r="F22" s="367">
        <f t="shared" si="4"/>
        <v>0</v>
      </c>
      <c r="G22" s="367">
        <f t="shared" si="4"/>
        <v>0</v>
      </c>
      <c r="H22" s="367"/>
      <c r="I22" s="367"/>
      <c r="J22" s="367"/>
      <c r="K22" s="367"/>
      <c r="L22" s="367"/>
      <c r="M22" s="367"/>
      <c r="N22" s="345">
        <f>SUM(B22:M22)</f>
        <v>0</v>
      </c>
      <c r="P22" s="108" t="s">
        <v>155</v>
      </c>
    </row>
    <row r="23" spans="1:17" s="108" customFormat="1" x14ac:dyDescent="0.25">
      <c r="A23" s="4" t="s">
        <v>156</v>
      </c>
      <c r="B23" s="368" t="e">
        <f>N7*(100%+N23)</f>
        <v>#DIV/0!</v>
      </c>
      <c r="C23" s="163"/>
      <c r="D23" s="163"/>
      <c r="E23" s="163"/>
      <c r="F23" s="163"/>
      <c r="G23" s="163"/>
      <c r="H23" s="163"/>
      <c r="I23" s="163"/>
      <c r="J23" s="163"/>
      <c r="K23" s="220"/>
      <c r="L23" s="163"/>
      <c r="M23" s="367" t="s">
        <v>128</v>
      </c>
      <c r="N23" s="369" t="e">
        <f>N22/N20</f>
        <v>#DIV/0!</v>
      </c>
      <c r="P23" s="108" t="s">
        <v>157</v>
      </c>
    </row>
    <row r="24" spans="1:17" s="108" customFormat="1" x14ac:dyDescent="0.25">
      <c r="A24" s="18"/>
      <c r="B24" s="19"/>
      <c r="C24" s="19"/>
      <c r="D24" s="19"/>
      <c r="E24" s="19"/>
      <c r="F24" s="19"/>
      <c r="G24" s="19"/>
      <c r="H24" s="370"/>
      <c r="I24" s="19"/>
      <c r="J24" s="370"/>
      <c r="K24" s="19"/>
      <c r="L24" s="19"/>
      <c r="M24" s="19"/>
      <c r="N24" s="20"/>
    </row>
    <row r="26" spans="1:17" x14ac:dyDescent="0.25">
      <c r="B26" s="163"/>
      <c r="C26" s="163"/>
      <c r="D26" s="163"/>
      <c r="E26" s="163"/>
      <c r="F26" s="163"/>
      <c r="G26" s="163"/>
      <c r="H26" s="163"/>
      <c r="I26" s="163"/>
      <c r="J26" s="163"/>
      <c r="K26" s="163"/>
      <c r="L26" s="163"/>
      <c r="M26" s="163"/>
      <c r="N26" s="163"/>
    </row>
    <row r="27" spans="1:17" x14ac:dyDescent="0.25">
      <c r="A27" s="163"/>
      <c r="B27" s="163"/>
      <c r="C27" s="163"/>
      <c r="D27" s="163"/>
      <c r="E27" s="163"/>
      <c r="F27" s="163"/>
      <c r="G27" s="163"/>
      <c r="H27" s="163"/>
      <c r="I27" s="163"/>
    </row>
    <row r="28" spans="1:17" x14ac:dyDescent="0.25">
      <c r="J28" s="163"/>
      <c r="K28" s="163"/>
      <c r="L28" s="163"/>
      <c r="M28" s="163"/>
      <c r="N28" s="163"/>
      <c r="O28" s="163"/>
      <c r="P28" s="163"/>
    </row>
    <row r="29" spans="1:17" x14ac:dyDescent="0.25"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278"/>
      <c r="P29" s="163"/>
    </row>
    <row r="30" spans="1:17" ht="18" x14ac:dyDescent="0.4">
      <c r="A30" s="371" t="s">
        <v>158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3"/>
      <c r="O30" s="278"/>
      <c r="P30" s="163"/>
    </row>
    <row r="31" spans="1:17" ht="13" x14ac:dyDescent="0.3">
      <c r="A31" s="18"/>
      <c r="B31" s="961" t="s">
        <v>159</v>
      </c>
      <c r="C31" s="961"/>
      <c r="D31" s="961"/>
      <c r="E31" s="19"/>
      <c r="F31" s="19"/>
      <c r="G31" s="19"/>
      <c r="H31" s="19"/>
      <c r="I31" s="19"/>
      <c r="J31" s="19"/>
      <c r="K31" s="19"/>
      <c r="L31" s="19"/>
      <c r="M31" s="19"/>
      <c r="N31" s="20"/>
      <c r="O31" s="278"/>
      <c r="P31" s="163"/>
    </row>
    <row r="32" spans="1:17" ht="13" x14ac:dyDescent="0.3">
      <c r="A32" s="372" t="s">
        <v>143</v>
      </c>
      <c r="B32" s="373" t="s">
        <v>68</v>
      </c>
      <c r="C32" s="373" t="s">
        <v>69</v>
      </c>
      <c r="D32" s="373" t="s">
        <v>70</v>
      </c>
      <c r="E32" s="373" t="s">
        <v>71</v>
      </c>
      <c r="F32" s="373" t="s">
        <v>72</v>
      </c>
      <c r="G32" s="373" t="s">
        <v>73</v>
      </c>
      <c r="H32" s="373" t="s">
        <v>74</v>
      </c>
      <c r="I32" s="373" t="s">
        <v>75</v>
      </c>
      <c r="J32" s="373" t="s">
        <v>76</v>
      </c>
      <c r="K32" s="373" t="s">
        <v>77</v>
      </c>
      <c r="L32" s="373" t="s">
        <v>78</v>
      </c>
      <c r="M32" s="373" t="s">
        <v>79</v>
      </c>
      <c r="N32" s="374" t="s">
        <v>160</v>
      </c>
      <c r="O32" s="278"/>
      <c r="P32" s="163"/>
      <c r="Q32" s="163"/>
    </row>
    <row r="33" spans="1:26" ht="13" x14ac:dyDescent="0.3">
      <c r="A33" s="375" t="s">
        <v>161</v>
      </c>
      <c r="B33" s="376">
        <f>B7</f>
        <v>40644.78</v>
      </c>
      <c r="C33" s="376">
        <f t="shared" ref="C33:M33" si="5">C7</f>
        <v>38133.69</v>
      </c>
      <c r="D33" s="376">
        <f t="shared" si="5"/>
        <v>39748.97</v>
      </c>
      <c r="E33" s="376">
        <f t="shared" si="5"/>
        <v>39736</v>
      </c>
      <c r="F33" s="376">
        <f t="shared" si="5"/>
        <v>42981.02</v>
      </c>
      <c r="G33" s="376">
        <f t="shared" si="5"/>
        <v>41020.86</v>
      </c>
      <c r="H33" s="376">
        <f t="shared" si="5"/>
        <v>40282.22</v>
      </c>
      <c r="I33" s="376">
        <f t="shared" si="5"/>
        <v>44088.08</v>
      </c>
      <c r="J33" s="376">
        <f t="shared" si="5"/>
        <v>43393.48</v>
      </c>
      <c r="K33" s="376">
        <f t="shared" si="5"/>
        <v>45235.35</v>
      </c>
      <c r="L33" s="376">
        <f t="shared" si="5"/>
        <v>40729.300000000003</v>
      </c>
      <c r="M33" s="376">
        <f t="shared" si="5"/>
        <v>48198.94</v>
      </c>
      <c r="N33" s="377">
        <f>SUM(B33:M33)</f>
        <v>504192.69</v>
      </c>
      <c r="O33" s="278"/>
      <c r="P33" s="163"/>
    </row>
    <row r="34" spans="1:26" ht="13" x14ac:dyDescent="0.3">
      <c r="A34" s="343" t="s">
        <v>162</v>
      </c>
      <c r="B34" s="975"/>
      <c r="C34" s="227"/>
      <c r="D34" s="227"/>
      <c r="E34" s="227"/>
      <c r="F34" s="227"/>
      <c r="G34" s="227"/>
      <c r="H34" s="227"/>
      <c r="I34" s="227"/>
      <c r="J34" s="227"/>
      <c r="K34" s="227"/>
      <c r="L34" s="227"/>
      <c r="M34" s="227"/>
      <c r="N34" s="377"/>
      <c r="O34" s="278"/>
      <c r="P34" s="163" t="s">
        <v>163</v>
      </c>
    </row>
    <row r="35" spans="1:26" ht="13" x14ac:dyDescent="0.3">
      <c r="A35" s="378" t="s">
        <v>164</v>
      </c>
      <c r="B35" s="379">
        <f t="shared" ref="B35:M35" si="6">IF(B34=0,B33,B33+(B33*B34))</f>
        <v>40644.78</v>
      </c>
      <c r="C35" s="379">
        <f t="shared" si="6"/>
        <v>38133.69</v>
      </c>
      <c r="D35" s="379">
        <f t="shared" si="6"/>
        <v>39748.97</v>
      </c>
      <c r="E35" s="379">
        <f t="shared" si="6"/>
        <v>39736</v>
      </c>
      <c r="F35" s="379">
        <f t="shared" si="6"/>
        <v>42981.02</v>
      </c>
      <c r="G35" s="379">
        <f t="shared" si="6"/>
        <v>41020.86</v>
      </c>
      <c r="H35" s="379">
        <f t="shared" si="6"/>
        <v>40282.22</v>
      </c>
      <c r="I35" s="379">
        <f t="shared" si="6"/>
        <v>44088.08</v>
      </c>
      <c r="J35" s="379">
        <f t="shared" si="6"/>
        <v>43393.48</v>
      </c>
      <c r="K35" s="379">
        <f t="shared" si="6"/>
        <v>45235.35</v>
      </c>
      <c r="L35" s="379">
        <f t="shared" si="6"/>
        <v>40729.300000000003</v>
      </c>
      <c r="M35" s="379">
        <f t="shared" si="6"/>
        <v>48198.94</v>
      </c>
      <c r="N35" s="377">
        <f>SUM(B35:M35)</f>
        <v>504192.69</v>
      </c>
      <c r="O35" s="278"/>
      <c r="P35" s="163" t="s">
        <v>165</v>
      </c>
    </row>
    <row r="36" spans="1:26" ht="13" x14ac:dyDescent="0.3">
      <c r="A36" s="96"/>
      <c r="B36" s="119"/>
      <c r="C36" s="119"/>
      <c r="D36" s="119"/>
      <c r="E36" s="367"/>
      <c r="F36" s="367"/>
      <c r="G36" s="367"/>
      <c r="H36" s="367"/>
      <c r="I36" s="367"/>
      <c r="J36" s="367"/>
      <c r="K36" s="367"/>
      <c r="L36" s="367"/>
      <c r="M36" s="367"/>
      <c r="N36" s="377">
        <f>SUM(F36:M36)</f>
        <v>0</v>
      </c>
      <c r="O36" s="278"/>
      <c r="P36" s="335" t="s">
        <v>166</v>
      </c>
    </row>
    <row r="37" spans="1:26" ht="13" x14ac:dyDescent="0.3">
      <c r="A37" s="973" t="s">
        <v>461</v>
      </c>
      <c r="B37" s="974"/>
      <c r="C37" s="974"/>
      <c r="D37" s="974"/>
      <c r="E37" s="974">
        <v>800</v>
      </c>
      <c r="F37" s="974">
        <v>800</v>
      </c>
      <c r="G37" s="974">
        <v>800</v>
      </c>
      <c r="H37" s="974">
        <v>800</v>
      </c>
      <c r="I37" s="974">
        <v>800</v>
      </c>
      <c r="J37" s="974">
        <v>800</v>
      </c>
      <c r="K37" s="974">
        <v>800</v>
      </c>
      <c r="L37" s="974">
        <v>800</v>
      </c>
      <c r="M37" s="974">
        <v>800</v>
      </c>
      <c r="N37" s="377">
        <f>SUM(B37:M37)</f>
        <v>7200</v>
      </c>
      <c r="O37" s="278"/>
      <c r="P37" t="s">
        <v>167</v>
      </c>
    </row>
    <row r="38" spans="1:26" x14ac:dyDescent="0.25">
      <c r="A38" s="96"/>
      <c r="B38" s="119"/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20"/>
      <c r="O38" s="278"/>
      <c r="P38" t="s">
        <v>168</v>
      </c>
    </row>
    <row r="39" spans="1:26" x14ac:dyDescent="0.25">
      <c r="A39" s="96"/>
      <c r="B39" s="119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20"/>
      <c r="O39" s="278"/>
      <c r="P39" s="163"/>
    </row>
    <row r="40" spans="1:26" x14ac:dyDescent="0.25">
      <c r="A40" s="96"/>
      <c r="B40" s="119"/>
      <c r="C40" s="119"/>
      <c r="D40" s="119"/>
      <c r="E40" s="119"/>
      <c r="F40" s="119"/>
      <c r="G40" s="119"/>
      <c r="H40" s="119"/>
      <c r="I40" s="119"/>
      <c r="J40" s="119"/>
      <c r="K40" s="119"/>
      <c r="L40" s="119"/>
      <c r="M40" s="119"/>
      <c r="N40" s="120"/>
      <c r="O40" s="278"/>
      <c r="P40" s="163"/>
    </row>
    <row r="41" spans="1:26" x14ac:dyDescent="0.25">
      <c r="A41" s="96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20"/>
      <c r="O41" s="278"/>
      <c r="P41" s="163"/>
    </row>
    <row r="42" spans="1:26" x14ac:dyDescent="0.25">
      <c r="A42" s="378" t="s">
        <v>169</v>
      </c>
      <c r="B42" s="380">
        <f t="shared" ref="B42:M42" si="7">SUM(B36:B41)</f>
        <v>0</v>
      </c>
      <c r="C42" s="380">
        <f t="shared" si="7"/>
        <v>0</v>
      </c>
      <c r="D42" s="380">
        <f t="shared" si="7"/>
        <v>0</v>
      </c>
      <c r="E42" s="380">
        <f t="shared" si="7"/>
        <v>800</v>
      </c>
      <c r="F42" s="380">
        <f t="shared" si="7"/>
        <v>800</v>
      </c>
      <c r="G42" s="380">
        <f t="shared" si="7"/>
        <v>800</v>
      </c>
      <c r="H42" s="380">
        <f t="shared" si="7"/>
        <v>800</v>
      </c>
      <c r="I42" s="380">
        <f t="shared" si="7"/>
        <v>800</v>
      </c>
      <c r="J42" s="380">
        <f t="shared" si="7"/>
        <v>800</v>
      </c>
      <c r="K42" s="380">
        <f t="shared" si="7"/>
        <v>800</v>
      </c>
      <c r="L42" s="380">
        <f t="shared" si="7"/>
        <v>800</v>
      </c>
      <c r="M42" s="380">
        <f t="shared" si="7"/>
        <v>800</v>
      </c>
      <c r="N42" s="381"/>
      <c r="O42" s="278"/>
      <c r="P42" s="163"/>
    </row>
    <row r="43" spans="1:26" x14ac:dyDescent="0.25">
      <c r="A43" s="96"/>
      <c r="B43" s="367"/>
      <c r="C43" s="367"/>
      <c r="D43" s="367"/>
      <c r="E43" s="367"/>
      <c r="F43" s="367"/>
      <c r="G43" s="367"/>
      <c r="H43" s="367"/>
      <c r="I43" s="367"/>
      <c r="J43" s="367"/>
      <c r="K43" s="367"/>
      <c r="L43" s="367"/>
      <c r="M43" s="367"/>
      <c r="N43" s="120"/>
      <c r="O43" s="278"/>
      <c r="P43" s="163"/>
      <c r="Q43" s="69"/>
      <c r="R43" s="69"/>
      <c r="S43" s="69"/>
      <c r="T43" s="69"/>
      <c r="U43" s="69"/>
      <c r="V43" s="69"/>
      <c r="W43" s="69"/>
      <c r="X43" s="69"/>
      <c r="Y43" s="69"/>
      <c r="Z43" s="69"/>
    </row>
    <row r="44" spans="1:26" x14ac:dyDescent="0.25">
      <c r="A44" s="96"/>
      <c r="B44" s="367"/>
      <c r="C44" s="367"/>
      <c r="D44" s="367"/>
      <c r="E44" s="367"/>
      <c r="F44" s="367"/>
      <c r="G44" s="367"/>
      <c r="H44" s="367"/>
      <c r="I44" s="367"/>
      <c r="J44" s="367"/>
      <c r="K44" s="367"/>
      <c r="L44" s="367"/>
      <c r="M44" s="367"/>
      <c r="N44" s="120"/>
      <c r="O44" s="278"/>
      <c r="P44" s="163"/>
      <c r="Q44" s="163"/>
      <c r="R44" s="163"/>
      <c r="S44" s="163"/>
      <c r="T44" s="163"/>
      <c r="U44" s="163"/>
      <c r="V44" s="163"/>
      <c r="W44" s="163"/>
      <c r="X44" s="163"/>
      <c r="Y44" s="163"/>
      <c r="Z44" s="163"/>
    </row>
    <row r="45" spans="1:26" x14ac:dyDescent="0.25">
      <c r="A45" s="96"/>
      <c r="B45" s="367"/>
      <c r="C45" s="367"/>
      <c r="D45" s="367"/>
      <c r="E45" s="367"/>
      <c r="F45" s="367"/>
      <c r="G45" s="367"/>
      <c r="H45" s="367"/>
      <c r="I45" s="367"/>
      <c r="J45" s="367"/>
      <c r="K45" s="367"/>
      <c r="L45" s="367"/>
      <c r="M45" s="367"/>
      <c r="N45" s="120"/>
      <c r="O45" s="278"/>
      <c r="P45" s="163"/>
    </row>
    <row r="46" spans="1:26" x14ac:dyDescent="0.25">
      <c r="A46" s="96"/>
      <c r="B46" s="367"/>
      <c r="C46" s="367"/>
      <c r="D46" s="367"/>
      <c r="E46" s="367"/>
      <c r="F46" s="367"/>
      <c r="G46" s="367"/>
      <c r="H46" s="367"/>
      <c r="I46" s="367"/>
      <c r="J46" s="367"/>
      <c r="K46" s="367"/>
      <c r="L46" s="367"/>
      <c r="M46" s="367"/>
      <c r="N46" s="120"/>
      <c r="O46" s="278"/>
      <c r="P46" s="163"/>
    </row>
    <row r="47" spans="1:26" x14ac:dyDescent="0.25">
      <c r="A47" s="96"/>
      <c r="B47" s="367"/>
      <c r="C47" s="367"/>
      <c r="D47" s="367"/>
      <c r="E47" s="367"/>
      <c r="F47" s="367"/>
      <c r="G47" s="367"/>
      <c r="H47" s="367"/>
      <c r="I47" s="367"/>
      <c r="J47" s="367"/>
      <c r="K47" s="367"/>
      <c r="L47" s="367"/>
      <c r="M47" s="367"/>
      <c r="N47" s="120"/>
      <c r="O47" s="278"/>
      <c r="P47" s="163"/>
    </row>
    <row r="48" spans="1:26" x14ac:dyDescent="0.25">
      <c r="A48" s="378" t="s">
        <v>170</v>
      </c>
      <c r="B48" s="380">
        <f t="shared" ref="B48:M48" si="8">-SUM(B43:B47)</f>
        <v>0</v>
      </c>
      <c r="C48" s="380">
        <f t="shared" si="8"/>
        <v>0</v>
      </c>
      <c r="D48" s="380">
        <f t="shared" si="8"/>
        <v>0</v>
      </c>
      <c r="E48" s="380">
        <f t="shared" si="8"/>
        <v>0</v>
      </c>
      <c r="F48" s="380">
        <f t="shared" si="8"/>
        <v>0</v>
      </c>
      <c r="G48" s="380">
        <f t="shared" si="8"/>
        <v>0</v>
      </c>
      <c r="H48" s="380">
        <f t="shared" si="8"/>
        <v>0</v>
      </c>
      <c r="I48" s="380">
        <f t="shared" si="8"/>
        <v>0</v>
      </c>
      <c r="J48" s="380">
        <f t="shared" si="8"/>
        <v>0</v>
      </c>
      <c r="K48" s="380">
        <f t="shared" si="8"/>
        <v>0</v>
      </c>
      <c r="L48" s="380">
        <f t="shared" si="8"/>
        <v>0</v>
      </c>
      <c r="M48" s="380">
        <f t="shared" si="8"/>
        <v>0</v>
      </c>
      <c r="N48" s="120">
        <f>SUM(B48:M48)</f>
        <v>0</v>
      </c>
      <c r="O48" s="278"/>
      <c r="P48" s="163"/>
    </row>
    <row r="49" spans="1:16" x14ac:dyDescent="0.25">
      <c r="A49" s="382" t="s">
        <v>171</v>
      </c>
      <c r="B49" s="383">
        <f t="shared" ref="B49:M49" si="9">B35+B42+B48</f>
        <v>40644.78</v>
      </c>
      <c r="C49" s="383">
        <f t="shared" si="9"/>
        <v>38133.69</v>
      </c>
      <c r="D49" s="383">
        <f t="shared" si="9"/>
        <v>39748.97</v>
      </c>
      <c r="E49" s="383">
        <f t="shared" si="9"/>
        <v>40536</v>
      </c>
      <c r="F49" s="383">
        <f t="shared" si="9"/>
        <v>43781.02</v>
      </c>
      <c r="G49" s="383">
        <f t="shared" si="9"/>
        <v>41820.86</v>
      </c>
      <c r="H49" s="383">
        <f t="shared" si="9"/>
        <v>41082.22</v>
      </c>
      <c r="I49" s="383">
        <f t="shared" si="9"/>
        <v>44888.08</v>
      </c>
      <c r="J49" s="383">
        <f t="shared" si="9"/>
        <v>44193.48</v>
      </c>
      <c r="K49" s="383">
        <f t="shared" si="9"/>
        <v>46035.35</v>
      </c>
      <c r="L49" s="383">
        <f t="shared" si="9"/>
        <v>41529.300000000003</v>
      </c>
      <c r="M49" s="383">
        <f t="shared" si="9"/>
        <v>48998.94</v>
      </c>
      <c r="N49" s="120">
        <f>SUM(B49:M49)</f>
        <v>511392.69</v>
      </c>
      <c r="O49" s="278"/>
      <c r="P49" s="163"/>
    </row>
    <row r="50" spans="1:16" x14ac:dyDescent="0.25">
      <c r="A50" s="96"/>
      <c r="B50" s="367"/>
      <c r="C50" s="367"/>
      <c r="D50" s="367"/>
      <c r="E50" s="367"/>
      <c r="F50" s="367"/>
      <c r="G50" s="367"/>
      <c r="H50" s="367"/>
      <c r="I50" s="367"/>
      <c r="J50" s="367"/>
      <c r="K50" s="367"/>
      <c r="L50" s="367"/>
      <c r="M50" s="367"/>
      <c r="N50" s="120"/>
      <c r="O50" s="278"/>
      <c r="P50" s="163"/>
    </row>
    <row r="51" spans="1:16" x14ac:dyDescent="0.25">
      <c r="A51" s="973" t="s">
        <v>172</v>
      </c>
      <c r="B51" s="977">
        <v>0.02</v>
      </c>
      <c r="C51" s="977">
        <v>0.02</v>
      </c>
      <c r="D51" s="977">
        <v>0.02</v>
      </c>
      <c r="E51" s="977">
        <v>0.02</v>
      </c>
      <c r="F51" s="977">
        <v>0.02</v>
      </c>
      <c r="G51" s="977">
        <v>0.02</v>
      </c>
      <c r="H51" s="977">
        <v>0.02</v>
      </c>
      <c r="I51" s="977">
        <v>0.02</v>
      </c>
      <c r="J51" s="977">
        <v>0.02</v>
      </c>
      <c r="K51" s="977">
        <v>0.02</v>
      </c>
      <c r="L51" s="977">
        <v>0.02</v>
      </c>
      <c r="M51" s="977">
        <v>0.02</v>
      </c>
      <c r="N51" s="120"/>
      <c r="O51" s="278"/>
      <c r="P51" s="163"/>
    </row>
    <row r="52" spans="1:16" x14ac:dyDescent="0.25">
      <c r="A52" s="96"/>
      <c r="B52" s="119">
        <f t="shared" ref="B52:M52" si="10">B49*B51</f>
        <v>812.89559999999994</v>
      </c>
      <c r="C52" s="119">
        <f t="shared" si="10"/>
        <v>762.67380000000003</v>
      </c>
      <c r="D52" s="119">
        <f t="shared" si="10"/>
        <v>794.97940000000006</v>
      </c>
      <c r="E52" s="119">
        <f t="shared" si="10"/>
        <v>810.72</v>
      </c>
      <c r="F52" s="119">
        <f t="shared" si="10"/>
        <v>875.6203999999999</v>
      </c>
      <c r="G52" s="119">
        <f t="shared" si="10"/>
        <v>836.41719999999998</v>
      </c>
      <c r="H52" s="119">
        <f t="shared" si="10"/>
        <v>821.64440000000002</v>
      </c>
      <c r="I52" s="119">
        <f t="shared" si="10"/>
        <v>897.76160000000004</v>
      </c>
      <c r="J52" s="119">
        <f t="shared" si="10"/>
        <v>883.8696000000001</v>
      </c>
      <c r="K52" s="119">
        <f t="shared" si="10"/>
        <v>920.70699999999999</v>
      </c>
      <c r="L52" s="119">
        <f t="shared" si="10"/>
        <v>830.58600000000013</v>
      </c>
      <c r="M52" s="119">
        <f t="shared" si="10"/>
        <v>979.97880000000009</v>
      </c>
      <c r="N52" s="120"/>
      <c r="O52" s="278"/>
      <c r="P52" s="163"/>
    </row>
    <row r="53" spans="1:16" x14ac:dyDescent="0.25">
      <c r="A53" s="138" t="s">
        <v>173</v>
      </c>
      <c r="B53" s="140">
        <f t="shared" ref="B53:M53" si="11">B49+B52</f>
        <v>41457.675600000002</v>
      </c>
      <c r="C53" s="140">
        <f t="shared" si="11"/>
        <v>38896.363799999999</v>
      </c>
      <c r="D53" s="140">
        <f t="shared" si="11"/>
        <v>40543.949399999998</v>
      </c>
      <c r="E53" s="140">
        <f t="shared" si="11"/>
        <v>41346.720000000001</v>
      </c>
      <c r="F53" s="140">
        <f t="shared" si="11"/>
        <v>44656.640399999997</v>
      </c>
      <c r="G53" s="140">
        <f t="shared" si="11"/>
        <v>42657.277200000004</v>
      </c>
      <c r="H53" s="140">
        <f t="shared" si="11"/>
        <v>41903.864399999999</v>
      </c>
      <c r="I53" s="140">
        <f t="shared" si="11"/>
        <v>45785.8416</v>
      </c>
      <c r="J53" s="140">
        <f t="shared" si="11"/>
        <v>45077.349600000001</v>
      </c>
      <c r="K53" s="140">
        <f t="shared" si="11"/>
        <v>46956.057000000001</v>
      </c>
      <c r="L53" s="140">
        <f t="shared" si="11"/>
        <v>42359.886000000006</v>
      </c>
      <c r="M53" s="140">
        <f t="shared" si="11"/>
        <v>49978.918799999999</v>
      </c>
      <c r="N53" s="141">
        <f>SUM(B53:M53)</f>
        <v>521620.54380000004</v>
      </c>
      <c r="O53" s="278"/>
      <c r="P53" s="163"/>
    </row>
    <row r="54" spans="1:16" x14ac:dyDescent="0.25">
      <c r="D54" s="163"/>
      <c r="E54" s="163"/>
      <c r="F54" s="163"/>
      <c r="G54" s="163"/>
      <c r="H54" s="163"/>
      <c r="I54" s="163"/>
      <c r="J54" s="163"/>
      <c r="K54" s="163"/>
      <c r="L54" s="163"/>
      <c r="M54" s="163"/>
      <c r="N54" s="163"/>
      <c r="O54" s="278"/>
      <c r="P54" s="163"/>
    </row>
    <row r="55" spans="1:16" x14ac:dyDescent="0.25">
      <c r="D55" s="163"/>
      <c r="E55" s="163"/>
      <c r="F55" s="163"/>
      <c r="G55" s="163"/>
      <c r="H55" s="163"/>
      <c r="I55" s="163"/>
      <c r="J55" s="163"/>
      <c r="K55" s="163"/>
      <c r="L55" s="163"/>
      <c r="M55" s="163"/>
      <c r="N55" s="163"/>
      <c r="O55" s="278"/>
      <c r="P55" s="163"/>
    </row>
    <row r="56" spans="1:16" ht="18" x14ac:dyDescent="0.4">
      <c r="A56" s="371" t="s">
        <v>174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3"/>
      <c r="O56" s="278"/>
      <c r="P56" s="163"/>
    </row>
    <row r="57" spans="1:16" x14ac:dyDescent="0.25">
      <c r="A57" s="18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20"/>
      <c r="O57" s="278"/>
      <c r="P57" s="163"/>
    </row>
    <row r="58" spans="1:16" ht="13" x14ac:dyDescent="0.3">
      <c r="A58" s="372" t="s">
        <v>143</v>
      </c>
      <c r="B58" s="373" t="s">
        <v>68</v>
      </c>
      <c r="C58" s="373" t="s">
        <v>69</v>
      </c>
      <c r="D58" s="373" t="s">
        <v>70</v>
      </c>
      <c r="E58" s="373" t="s">
        <v>71</v>
      </c>
      <c r="F58" s="373" t="s">
        <v>72</v>
      </c>
      <c r="G58" s="373" t="s">
        <v>73</v>
      </c>
      <c r="H58" s="373" t="s">
        <v>74</v>
      </c>
      <c r="I58" s="373" t="s">
        <v>75</v>
      </c>
      <c r="J58" s="373" t="s">
        <v>76</v>
      </c>
      <c r="K58" s="373" t="s">
        <v>77</v>
      </c>
      <c r="L58" s="373" t="s">
        <v>78</v>
      </c>
      <c r="M58" s="373" t="s">
        <v>79</v>
      </c>
      <c r="N58" s="374" t="s">
        <v>33</v>
      </c>
      <c r="O58" s="278"/>
      <c r="P58" s="163"/>
    </row>
    <row r="59" spans="1:16" ht="13" x14ac:dyDescent="0.3">
      <c r="A59" s="378" t="s">
        <v>164</v>
      </c>
      <c r="B59" s="385">
        <f t="shared" ref="B59:M59" si="12">B53</f>
        <v>41457.675600000002</v>
      </c>
      <c r="C59" s="385">
        <f t="shared" si="12"/>
        <v>38896.363799999999</v>
      </c>
      <c r="D59" s="385">
        <f t="shared" si="12"/>
        <v>40543.949399999998</v>
      </c>
      <c r="E59" s="385">
        <f t="shared" si="12"/>
        <v>41346.720000000001</v>
      </c>
      <c r="F59" s="385">
        <f t="shared" si="12"/>
        <v>44656.640399999997</v>
      </c>
      <c r="G59" s="385">
        <f t="shared" si="12"/>
        <v>42657.277200000004</v>
      </c>
      <c r="H59" s="385">
        <f t="shared" si="12"/>
        <v>41903.864399999999</v>
      </c>
      <c r="I59" s="385">
        <f t="shared" si="12"/>
        <v>45785.8416</v>
      </c>
      <c r="J59" s="385">
        <f t="shared" si="12"/>
        <v>45077.349600000001</v>
      </c>
      <c r="K59" s="385">
        <f t="shared" si="12"/>
        <v>46956.057000000001</v>
      </c>
      <c r="L59" s="385">
        <f t="shared" si="12"/>
        <v>42359.886000000006</v>
      </c>
      <c r="M59" s="385">
        <f t="shared" si="12"/>
        <v>49978.918799999999</v>
      </c>
      <c r="N59" s="377">
        <f>SUM(B59:M59)</f>
        <v>521620.54380000004</v>
      </c>
      <c r="O59" s="278"/>
      <c r="P59" s="163"/>
    </row>
    <row r="60" spans="1:16" ht="13" x14ac:dyDescent="0.3">
      <c r="A60" s="96">
        <f>A36</f>
        <v>0</v>
      </c>
      <c r="B60" s="367"/>
      <c r="C60" s="367"/>
      <c r="D60" s="367"/>
      <c r="E60" s="367"/>
      <c r="F60" s="367"/>
      <c r="G60" s="367"/>
      <c r="H60" s="367"/>
      <c r="I60" s="367"/>
      <c r="J60" s="367"/>
      <c r="K60" s="367"/>
      <c r="L60" s="367"/>
      <c r="M60" s="367"/>
      <c r="N60" s="377"/>
      <c r="O60" s="278"/>
      <c r="P60" s="163"/>
    </row>
    <row r="61" spans="1:16" x14ac:dyDescent="0.25">
      <c r="A61" s="96"/>
      <c r="B61" s="119"/>
      <c r="C61" s="119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20">
        <f>SUM(B61:M61)</f>
        <v>0</v>
      </c>
      <c r="O61" s="278"/>
      <c r="P61" t="s">
        <v>167</v>
      </c>
    </row>
    <row r="62" spans="1:16" x14ac:dyDescent="0.25">
      <c r="A62" s="96"/>
      <c r="B62" s="119"/>
      <c r="C62" s="119"/>
      <c r="D62" s="119"/>
      <c r="E62" s="119"/>
      <c r="F62" s="119"/>
      <c r="G62" s="119"/>
      <c r="H62" s="119"/>
      <c r="I62" s="119"/>
      <c r="J62" s="119"/>
      <c r="K62" s="119"/>
      <c r="L62" s="119"/>
      <c r="M62" s="119"/>
      <c r="N62" s="120"/>
      <c r="O62" s="278"/>
      <c r="P62" t="s">
        <v>168</v>
      </c>
    </row>
    <row r="63" spans="1:16" x14ac:dyDescent="0.25">
      <c r="A63" s="96"/>
      <c r="B63" s="119"/>
      <c r="C63" s="119"/>
      <c r="D63" s="119"/>
      <c r="E63" s="119"/>
      <c r="F63" s="119"/>
      <c r="G63" s="119"/>
      <c r="H63" s="119"/>
      <c r="I63" s="119"/>
      <c r="J63" s="119"/>
      <c r="K63" s="119"/>
      <c r="L63" s="119"/>
      <c r="M63" s="119"/>
      <c r="N63" s="120"/>
      <c r="O63" s="278"/>
    </row>
    <row r="64" spans="1:16" x14ac:dyDescent="0.25">
      <c r="A64" s="96"/>
      <c r="B64" s="119"/>
      <c r="C64" s="119"/>
      <c r="D64" s="119"/>
      <c r="E64" s="119"/>
      <c r="F64" s="119"/>
      <c r="G64" s="119"/>
      <c r="H64" s="119"/>
      <c r="I64" s="119"/>
      <c r="J64" s="119"/>
      <c r="K64" s="119"/>
      <c r="L64" s="119"/>
      <c r="M64" s="119"/>
      <c r="N64" s="120"/>
      <c r="O64" s="278"/>
    </row>
    <row r="65" spans="1:16" x14ac:dyDescent="0.25">
      <c r="A65" s="378" t="s">
        <v>169</v>
      </c>
      <c r="B65" s="380">
        <f t="shared" ref="B65:M65" si="13">SUM(B60:B64)</f>
        <v>0</v>
      </c>
      <c r="C65" s="380">
        <f t="shared" si="13"/>
        <v>0</v>
      </c>
      <c r="D65" s="380">
        <f t="shared" si="13"/>
        <v>0</v>
      </c>
      <c r="E65" s="380">
        <f t="shared" si="13"/>
        <v>0</v>
      </c>
      <c r="F65" s="380">
        <f t="shared" si="13"/>
        <v>0</v>
      </c>
      <c r="G65" s="380">
        <f t="shared" si="13"/>
        <v>0</v>
      </c>
      <c r="H65" s="380">
        <f t="shared" si="13"/>
        <v>0</v>
      </c>
      <c r="I65" s="380">
        <f t="shared" si="13"/>
        <v>0</v>
      </c>
      <c r="J65" s="380">
        <f t="shared" si="13"/>
        <v>0</v>
      </c>
      <c r="K65" s="380">
        <f t="shared" si="13"/>
        <v>0</v>
      </c>
      <c r="L65" s="380">
        <f t="shared" si="13"/>
        <v>0</v>
      </c>
      <c r="M65" s="380">
        <f t="shared" si="13"/>
        <v>0</v>
      </c>
      <c r="N65" s="381"/>
      <c r="O65" s="278"/>
    </row>
    <row r="66" spans="1:16" x14ac:dyDescent="0.25">
      <c r="A66" s="96">
        <f>A43</f>
        <v>0</v>
      </c>
      <c r="B66" s="367"/>
      <c r="C66" s="367"/>
      <c r="D66" s="367"/>
      <c r="E66" s="367"/>
      <c r="F66" s="367"/>
      <c r="G66" s="367"/>
      <c r="H66" s="367"/>
      <c r="I66" s="367"/>
      <c r="J66" s="367"/>
      <c r="K66" s="367"/>
      <c r="L66" s="367"/>
      <c r="M66" s="367"/>
      <c r="N66" s="120"/>
      <c r="O66" s="278"/>
      <c r="P66" s="163"/>
    </row>
    <row r="67" spans="1:16" x14ac:dyDescent="0.25">
      <c r="A67" s="96">
        <f>A44</f>
        <v>0</v>
      </c>
      <c r="B67" s="367"/>
      <c r="C67" s="367"/>
      <c r="D67" s="367"/>
      <c r="E67" s="367"/>
      <c r="F67" s="367"/>
      <c r="G67" s="367"/>
      <c r="H67" s="367"/>
      <c r="I67" s="367"/>
      <c r="J67" s="367"/>
      <c r="K67" s="367"/>
      <c r="L67" s="367"/>
      <c r="M67" s="367"/>
      <c r="N67" s="120"/>
      <c r="O67" s="278"/>
      <c r="P67" s="163"/>
    </row>
    <row r="68" spans="1:16" x14ac:dyDescent="0.25">
      <c r="A68" s="96">
        <f>A45</f>
        <v>0</v>
      </c>
      <c r="B68" s="367"/>
      <c r="C68" s="367"/>
      <c r="D68" s="367"/>
      <c r="E68" s="367"/>
      <c r="F68" s="367"/>
      <c r="G68" s="367"/>
      <c r="H68" s="367"/>
      <c r="I68" s="367"/>
      <c r="J68" s="367"/>
      <c r="K68" s="367"/>
      <c r="L68" s="367"/>
      <c r="M68" s="367"/>
      <c r="N68" s="120"/>
      <c r="O68" s="278"/>
      <c r="P68" s="163"/>
    </row>
    <row r="69" spans="1:16" x14ac:dyDescent="0.25">
      <c r="A69" s="96">
        <f>A46</f>
        <v>0</v>
      </c>
      <c r="B69" s="367"/>
      <c r="C69" s="367"/>
      <c r="D69" s="367"/>
      <c r="E69" s="367"/>
      <c r="F69" s="367"/>
      <c r="G69" s="367"/>
      <c r="H69" s="367"/>
      <c r="I69" s="367"/>
      <c r="J69" s="367"/>
      <c r="K69" s="367"/>
      <c r="L69" s="367"/>
      <c r="M69" s="367"/>
      <c r="N69" s="120">
        <f>SUM(B66:I68)</f>
        <v>0</v>
      </c>
      <c r="O69" s="278"/>
      <c r="P69" s="163"/>
    </row>
    <row r="70" spans="1:16" x14ac:dyDescent="0.25">
      <c r="A70" s="96">
        <f>A47</f>
        <v>0</v>
      </c>
      <c r="B70" s="367"/>
      <c r="C70" s="367"/>
      <c r="D70" s="367"/>
      <c r="E70" s="367"/>
      <c r="F70" s="367"/>
      <c r="G70" s="367"/>
      <c r="H70" s="367"/>
      <c r="I70" s="367"/>
      <c r="J70" s="367"/>
      <c r="K70" s="367"/>
      <c r="L70" s="367"/>
      <c r="M70" s="367"/>
      <c r="N70" s="120"/>
      <c r="O70" s="278"/>
      <c r="P70" s="163"/>
    </row>
    <row r="71" spans="1:16" x14ac:dyDescent="0.25">
      <c r="A71" s="378" t="s">
        <v>170</v>
      </c>
      <c r="B71" s="380">
        <f t="shared" ref="B71:M71" si="14">-SUM(B66:B69)</f>
        <v>0</v>
      </c>
      <c r="C71" s="380">
        <f t="shared" si="14"/>
        <v>0</v>
      </c>
      <c r="D71" s="380">
        <f t="shared" si="14"/>
        <v>0</v>
      </c>
      <c r="E71" s="380">
        <f t="shared" si="14"/>
        <v>0</v>
      </c>
      <c r="F71" s="380">
        <f t="shared" si="14"/>
        <v>0</v>
      </c>
      <c r="G71" s="380">
        <f t="shared" si="14"/>
        <v>0</v>
      </c>
      <c r="H71" s="380">
        <f t="shared" si="14"/>
        <v>0</v>
      </c>
      <c r="I71" s="380">
        <f t="shared" si="14"/>
        <v>0</v>
      </c>
      <c r="J71" s="380">
        <f t="shared" si="14"/>
        <v>0</v>
      </c>
      <c r="K71" s="380">
        <f t="shared" si="14"/>
        <v>0</v>
      </c>
      <c r="L71" s="380">
        <f t="shared" si="14"/>
        <v>0</v>
      </c>
      <c r="M71" s="380">
        <f t="shared" si="14"/>
        <v>0</v>
      </c>
      <c r="N71" s="120">
        <f>SUM(B71:M71)</f>
        <v>0</v>
      </c>
      <c r="O71" s="278"/>
      <c r="P71" s="163"/>
    </row>
    <row r="72" spans="1:16" x14ac:dyDescent="0.25">
      <c r="A72" s="96"/>
      <c r="B72" s="386"/>
      <c r="C72" s="386"/>
      <c r="D72" s="386"/>
      <c r="E72" s="386"/>
      <c r="F72" s="386"/>
      <c r="G72" s="386"/>
      <c r="H72" s="386"/>
      <c r="I72" s="386"/>
      <c r="J72" s="386"/>
      <c r="K72" s="386"/>
      <c r="L72" s="386"/>
      <c r="M72" s="386"/>
      <c r="N72" s="387"/>
      <c r="O72" s="278"/>
      <c r="P72" s="163"/>
    </row>
    <row r="73" spans="1:16" x14ac:dyDescent="0.25">
      <c r="A73" s="382" t="s">
        <v>171</v>
      </c>
      <c r="B73" s="383">
        <f t="shared" ref="B73:M73" si="15">B59+B65+B71</f>
        <v>41457.675600000002</v>
      </c>
      <c r="C73" s="383">
        <f t="shared" si="15"/>
        <v>38896.363799999999</v>
      </c>
      <c r="D73" s="383">
        <f t="shared" si="15"/>
        <v>40543.949399999998</v>
      </c>
      <c r="E73" s="383">
        <f t="shared" si="15"/>
        <v>41346.720000000001</v>
      </c>
      <c r="F73" s="383">
        <f t="shared" si="15"/>
        <v>44656.640399999997</v>
      </c>
      <c r="G73" s="383">
        <f t="shared" si="15"/>
        <v>42657.277200000004</v>
      </c>
      <c r="H73" s="383">
        <f t="shared" si="15"/>
        <v>41903.864399999999</v>
      </c>
      <c r="I73" s="383">
        <f t="shared" si="15"/>
        <v>45785.8416</v>
      </c>
      <c r="J73" s="383">
        <f t="shared" si="15"/>
        <v>45077.349600000001</v>
      </c>
      <c r="K73" s="383">
        <f t="shared" si="15"/>
        <v>46956.057000000001</v>
      </c>
      <c r="L73" s="383">
        <f t="shared" si="15"/>
        <v>42359.886000000006</v>
      </c>
      <c r="M73" s="383">
        <f t="shared" si="15"/>
        <v>49978.918799999999</v>
      </c>
      <c r="N73" s="120">
        <f>SUM(B73:M73)</f>
        <v>521620.54380000004</v>
      </c>
      <c r="O73" s="278"/>
      <c r="P73" s="163"/>
    </row>
    <row r="74" spans="1:16" x14ac:dyDescent="0.25">
      <c r="A74" s="96"/>
      <c r="B74" s="386"/>
      <c r="C74" s="386"/>
      <c r="D74" s="386"/>
      <c r="E74" s="386"/>
      <c r="F74" s="386"/>
      <c r="G74" s="386"/>
      <c r="H74" s="386"/>
      <c r="I74" s="386"/>
      <c r="J74" s="386"/>
      <c r="K74" s="386"/>
      <c r="L74" s="386"/>
      <c r="M74" s="386"/>
      <c r="N74" s="387"/>
      <c r="O74" s="278"/>
    </row>
    <row r="75" spans="1:16" x14ac:dyDescent="0.25">
      <c r="A75" s="388" t="s">
        <v>175</v>
      </c>
      <c r="B75" s="389">
        <f t="shared" ref="B75:M75" si="16">IF(B52=0,B73*$M51,0)</f>
        <v>0</v>
      </c>
      <c r="C75" s="389">
        <f t="shared" si="16"/>
        <v>0</v>
      </c>
      <c r="D75" s="389">
        <f t="shared" si="16"/>
        <v>0</v>
      </c>
      <c r="E75" s="389">
        <f t="shared" si="16"/>
        <v>0</v>
      </c>
      <c r="F75" s="389">
        <f t="shared" si="16"/>
        <v>0</v>
      </c>
      <c r="G75" s="389">
        <f t="shared" si="16"/>
        <v>0</v>
      </c>
      <c r="H75" s="389">
        <f t="shared" si="16"/>
        <v>0</v>
      </c>
      <c r="I75" s="389">
        <f t="shared" si="16"/>
        <v>0</v>
      </c>
      <c r="J75" s="389">
        <f t="shared" si="16"/>
        <v>0</v>
      </c>
      <c r="K75" s="389">
        <f t="shared" si="16"/>
        <v>0</v>
      </c>
      <c r="L75" s="389">
        <f t="shared" si="16"/>
        <v>0</v>
      </c>
      <c r="M75" s="389">
        <f t="shared" si="16"/>
        <v>0</v>
      </c>
      <c r="N75" s="120"/>
      <c r="O75" s="278"/>
    </row>
    <row r="76" spans="1:16" x14ac:dyDescent="0.25">
      <c r="A76" s="96" t="s">
        <v>176</v>
      </c>
      <c r="B76" s="384">
        <v>0.05</v>
      </c>
      <c r="C76" s="384">
        <v>0.05</v>
      </c>
      <c r="D76" s="384">
        <v>0.05</v>
      </c>
      <c r="E76" s="384">
        <v>0.05</v>
      </c>
      <c r="F76" s="384">
        <v>0.05</v>
      </c>
      <c r="G76" s="384">
        <v>0.05</v>
      </c>
      <c r="H76" s="384">
        <v>0.05</v>
      </c>
      <c r="I76" s="384">
        <v>0.05</v>
      </c>
      <c r="J76" s="384">
        <v>0.05</v>
      </c>
      <c r="K76" s="384">
        <v>0.05</v>
      </c>
      <c r="L76" s="384">
        <v>0.05</v>
      </c>
      <c r="M76" s="384">
        <v>0.05</v>
      </c>
      <c r="N76" s="120"/>
      <c r="O76" s="278"/>
    </row>
    <row r="77" spans="1:16" x14ac:dyDescent="0.25">
      <c r="A77" s="96"/>
      <c r="B77" s="119">
        <f t="shared" ref="B77:M77" si="17">(B73+B75)*B76</f>
        <v>2072.8837800000001</v>
      </c>
      <c r="C77" s="119">
        <f t="shared" si="17"/>
        <v>1944.81819</v>
      </c>
      <c r="D77" s="119">
        <f t="shared" si="17"/>
        <v>2027.1974700000001</v>
      </c>
      <c r="E77" s="119">
        <f t="shared" si="17"/>
        <v>2067.3360000000002</v>
      </c>
      <c r="F77" s="119">
        <f t="shared" si="17"/>
        <v>2232.8320199999998</v>
      </c>
      <c r="G77" s="119">
        <f t="shared" si="17"/>
        <v>2132.8638600000004</v>
      </c>
      <c r="H77" s="119">
        <f t="shared" si="17"/>
        <v>2095.1932200000001</v>
      </c>
      <c r="I77" s="119">
        <f t="shared" si="17"/>
        <v>2289.2920800000002</v>
      </c>
      <c r="J77" s="119">
        <f t="shared" si="17"/>
        <v>2253.8674800000003</v>
      </c>
      <c r="K77" s="119">
        <f t="shared" si="17"/>
        <v>2347.80285</v>
      </c>
      <c r="L77" s="119">
        <f t="shared" si="17"/>
        <v>2117.9943000000003</v>
      </c>
      <c r="M77" s="119">
        <f t="shared" si="17"/>
        <v>2498.9459400000001</v>
      </c>
      <c r="N77" s="120"/>
      <c r="O77" s="278"/>
    </row>
    <row r="78" spans="1:16" x14ac:dyDescent="0.25">
      <c r="A78" s="138" t="s">
        <v>173</v>
      </c>
      <c r="B78" s="140">
        <f t="shared" ref="B78:M78" si="18">B73+B75+B77</f>
        <v>43530.559380000006</v>
      </c>
      <c r="C78" s="140">
        <f t="shared" si="18"/>
        <v>40841.181989999997</v>
      </c>
      <c r="D78" s="140">
        <f t="shared" si="18"/>
        <v>42571.146869999997</v>
      </c>
      <c r="E78" s="140">
        <f t="shared" si="18"/>
        <v>43414.056000000004</v>
      </c>
      <c r="F78" s="140">
        <f t="shared" si="18"/>
        <v>46889.472419999998</v>
      </c>
      <c r="G78" s="140">
        <f t="shared" si="18"/>
        <v>44790.141060000002</v>
      </c>
      <c r="H78" s="140">
        <f t="shared" si="18"/>
        <v>43999.05762</v>
      </c>
      <c r="I78" s="140">
        <f t="shared" si="18"/>
        <v>48075.133679999999</v>
      </c>
      <c r="J78" s="140">
        <f t="shared" si="18"/>
        <v>47331.217080000002</v>
      </c>
      <c r="K78" s="140">
        <f t="shared" si="18"/>
        <v>49303.859850000001</v>
      </c>
      <c r="L78" s="140">
        <f t="shared" si="18"/>
        <v>44477.880300000004</v>
      </c>
      <c r="M78" s="140">
        <f t="shared" si="18"/>
        <v>52477.864739999997</v>
      </c>
      <c r="N78" s="141">
        <f>SUM(B78:M78)</f>
        <v>547701.57099000004</v>
      </c>
      <c r="O78" s="278"/>
    </row>
    <row r="79" spans="1:16" x14ac:dyDescent="0.25">
      <c r="D79" s="163"/>
      <c r="E79" s="163"/>
      <c r="F79" s="163"/>
      <c r="G79" s="163"/>
      <c r="H79" s="163"/>
      <c r="I79" s="163"/>
      <c r="J79" s="163"/>
      <c r="K79" s="163"/>
      <c r="L79" s="163"/>
      <c r="M79" s="163"/>
      <c r="N79" s="163"/>
      <c r="O79" s="278"/>
      <c r="P79" s="163"/>
    </row>
    <row r="80" spans="1:16" x14ac:dyDescent="0.25">
      <c r="C80" s="163"/>
      <c r="D80" s="163"/>
      <c r="E80" s="163"/>
      <c r="F80" s="163"/>
      <c r="G80" s="163"/>
      <c r="H80" s="163"/>
      <c r="I80" s="163"/>
      <c r="J80" s="163"/>
      <c r="K80" s="163"/>
      <c r="L80" s="163"/>
      <c r="M80" s="163"/>
      <c r="N80" s="163"/>
    </row>
    <row r="81" spans="1:16" ht="18" x14ac:dyDescent="0.4">
      <c r="A81" s="371" t="s">
        <v>177</v>
      </c>
      <c r="B81" s="2"/>
      <c r="C81" s="390">
        <v>0</v>
      </c>
      <c r="D81" s="390">
        <v>0</v>
      </c>
      <c r="E81" s="390">
        <v>0.02</v>
      </c>
      <c r="F81" s="390">
        <v>0.02</v>
      </c>
      <c r="G81" s="390">
        <v>0.02</v>
      </c>
      <c r="H81" s="390">
        <v>0.02</v>
      </c>
      <c r="I81" s="390">
        <v>0.05</v>
      </c>
      <c r="J81" s="390">
        <v>0.05</v>
      </c>
      <c r="K81" s="390">
        <v>0.05</v>
      </c>
      <c r="L81" s="390">
        <v>0.05</v>
      </c>
      <c r="M81" s="390">
        <v>0.05</v>
      </c>
      <c r="N81" s="391">
        <v>0.05</v>
      </c>
    </row>
    <row r="82" spans="1:16" x14ac:dyDescent="0.25">
      <c r="A82" s="18"/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20"/>
    </row>
    <row r="83" spans="1:16" ht="13" x14ac:dyDescent="0.3">
      <c r="A83" s="372" t="s">
        <v>143</v>
      </c>
      <c r="B83" s="373" t="s">
        <v>68</v>
      </c>
      <c r="C83" s="373" t="s">
        <v>69</v>
      </c>
      <c r="D83" s="373" t="s">
        <v>70</v>
      </c>
      <c r="E83" s="373" t="s">
        <v>71</v>
      </c>
      <c r="F83" s="373" t="s">
        <v>72</v>
      </c>
      <c r="G83" s="373" t="s">
        <v>73</v>
      </c>
      <c r="H83" s="373" t="s">
        <v>74</v>
      </c>
      <c r="I83" s="373" t="s">
        <v>75</v>
      </c>
      <c r="J83" s="373" t="s">
        <v>76</v>
      </c>
      <c r="K83" s="373" t="s">
        <v>77</v>
      </c>
      <c r="L83" s="373" t="s">
        <v>78</v>
      </c>
      <c r="M83" s="373" t="s">
        <v>79</v>
      </c>
      <c r="N83" s="374" t="s">
        <v>160</v>
      </c>
    </row>
    <row r="84" spans="1:16" ht="13" x14ac:dyDescent="0.3">
      <c r="A84" s="392" t="s">
        <v>178</v>
      </c>
      <c r="B84" s="393">
        <f t="shared" ref="B84:M84" si="19">B78</f>
        <v>43530.559380000006</v>
      </c>
      <c r="C84" s="393">
        <f t="shared" si="19"/>
        <v>40841.181989999997</v>
      </c>
      <c r="D84" s="393">
        <f t="shared" si="19"/>
        <v>42571.146869999997</v>
      </c>
      <c r="E84" s="393">
        <f t="shared" si="19"/>
        <v>43414.056000000004</v>
      </c>
      <c r="F84" s="393">
        <f t="shared" si="19"/>
        <v>46889.472419999998</v>
      </c>
      <c r="G84" s="393">
        <f t="shared" si="19"/>
        <v>44790.141060000002</v>
      </c>
      <c r="H84" s="393">
        <f t="shared" si="19"/>
        <v>43999.05762</v>
      </c>
      <c r="I84" s="393">
        <f t="shared" si="19"/>
        <v>48075.133679999999</v>
      </c>
      <c r="J84" s="393">
        <f t="shared" si="19"/>
        <v>47331.217080000002</v>
      </c>
      <c r="K84" s="393">
        <f t="shared" si="19"/>
        <v>49303.859850000001</v>
      </c>
      <c r="L84" s="393">
        <f t="shared" si="19"/>
        <v>44477.880300000004</v>
      </c>
      <c r="M84" s="393">
        <f t="shared" si="19"/>
        <v>52477.864739999997</v>
      </c>
      <c r="N84" s="377">
        <f>SUM(B84:M84)</f>
        <v>547701.57099000004</v>
      </c>
    </row>
    <row r="85" spans="1:16" ht="13" x14ac:dyDescent="0.3">
      <c r="A85" s="260" t="s">
        <v>179</v>
      </c>
      <c r="B85" s="119"/>
      <c r="C85" s="119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377"/>
    </row>
    <row r="86" spans="1:16" ht="13" x14ac:dyDescent="0.3">
      <c r="A86" s="394" t="s">
        <v>164</v>
      </c>
      <c r="B86" s="385">
        <f t="shared" ref="B86:M86" si="20">SUM(B84:B85)</f>
        <v>43530.559380000006</v>
      </c>
      <c r="C86" s="385">
        <f t="shared" si="20"/>
        <v>40841.181989999997</v>
      </c>
      <c r="D86" s="385">
        <f t="shared" si="20"/>
        <v>42571.146869999997</v>
      </c>
      <c r="E86" s="385">
        <f t="shared" si="20"/>
        <v>43414.056000000004</v>
      </c>
      <c r="F86" s="385">
        <f t="shared" si="20"/>
        <v>46889.472419999998</v>
      </c>
      <c r="G86" s="385">
        <f t="shared" si="20"/>
        <v>44790.141060000002</v>
      </c>
      <c r="H86" s="385">
        <f t="shared" si="20"/>
        <v>43999.05762</v>
      </c>
      <c r="I86" s="385">
        <f t="shared" si="20"/>
        <v>48075.133679999999</v>
      </c>
      <c r="J86" s="385">
        <f t="shared" si="20"/>
        <v>47331.217080000002</v>
      </c>
      <c r="K86" s="385">
        <f t="shared" si="20"/>
        <v>49303.859850000001</v>
      </c>
      <c r="L86" s="385">
        <f t="shared" si="20"/>
        <v>44477.880300000004</v>
      </c>
      <c r="M86" s="385">
        <f t="shared" si="20"/>
        <v>52477.864739999997</v>
      </c>
      <c r="N86" s="395">
        <f t="shared" ref="N86:N101" si="21">SUM(B86:M86)</f>
        <v>547701.57099000004</v>
      </c>
    </row>
    <row r="87" spans="1:16" x14ac:dyDescent="0.25">
      <c r="A87" s="96" t="s">
        <v>180</v>
      </c>
      <c r="B87" s="367"/>
      <c r="C87" s="367"/>
      <c r="D87" s="367"/>
      <c r="E87" s="367"/>
      <c r="F87" s="367"/>
      <c r="G87" s="367"/>
      <c r="H87" s="367"/>
      <c r="I87" s="367"/>
      <c r="J87" s="367"/>
      <c r="K87" s="367"/>
      <c r="L87" s="367"/>
      <c r="M87" s="367"/>
      <c r="N87" s="120">
        <f t="shared" si="21"/>
        <v>0</v>
      </c>
      <c r="P87" t="s">
        <v>167</v>
      </c>
    </row>
    <row r="88" spans="1:16" x14ac:dyDescent="0.25">
      <c r="A88" s="260"/>
      <c r="B88" s="119"/>
      <c r="C88" s="119"/>
      <c r="D88" s="119"/>
      <c r="E88" s="119"/>
      <c r="F88" s="119"/>
      <c r="G88" s="119"/>
      <c r="H88" s="119"/>
      <c r="I88" s="119"/>
      <c r="J88" s="119"/>
      <c r="K88" s="119"/>
      <c r="L88" s="119"/>
      <c r="M88" s="119"/>
      <c r="N88" s="120">
        <f t="shared" si="21"/>
        <v>0</v>
      </c>
      <c r="P88" t="s">
        <v>168</v>
      </c>
    </row>
    <row r="89" spans="1:16" x14ac:dyDescent="0.25">
      <c r="A89" s="260"/>
      <c r="B89" s="119"/>
      <c r="C89" s="119"/>
      <c r="D89" s="119"/>
      <c r="E89" s="119"/>
      <c r="F89" s="119"/>
      <c r="G89" s="119"/>
      <c r="H89" s="119"/>
      <c r="I89" s="119"/>
      <c r="J89" s="119"/>
      <c r="K89" s="119"/>
      <c r="L89" s="119"/>
      <c r="M89" s="119"/>
      <c r="N89" s="120">
        <f t="shared" si="21"/>
        <v>0</v>
      </c>
    </row>
    <row r="90" spans="1:16" x14ac:dyDescent="0.25">
      <c r="A90" s="260"/>
      <c r="B90" s="119"/>
      <c r="C90" s="119"/>
      <c r="D90" s="119"/>
      <c r="E90" s="119"/>
      <c r="F90" s="119"/>
      <c r="G90" s="119"/>
      <c r="H90" s="119"/>
      <c r="I90" s="119"/>
      <c r="J90" s="119"/>
      <c r="K90" s="119"/>
      <c r="L90" s="119"/>
      <c r="M90" s="119"/>
      <c r="N90" s="120">
        <f t="shared" si="21"/>
        <v>0</v>
      </c>
    </row>
    <row r="91" spans="1:16" x14ac:dyDescent="0.25">
      <c r="A91" s="260"/>
      <c r="B91" s="119"/>
      <c r="C91" s="119"/>
      <c r="D91" s="119"/>
      <c r="E91" s="119"/>
      <c r="F91" s="119"/>
      <c r="G91" s="119"/>
      <c r="H91" s="119"/>
      <c r="I91" s="119"/>
      <c r="J91" s="119"/>
      <c r="K91" s="119"/>
      <c r="L91" s="119"/>
      <c r="M91" s="119"/>
      <c r="N91" s="120">
        <f t="shared" si="21"/>
        <v>0</v>
      </c>
    </row>
    <row r="92" spans="1:16" x14ac:dyDescent="0.25">
      <c r="A92" s="260"/>
      <c r="B92" s="119"/>
      <c r="C92" s="119"/>
      <c r="D92" s="119"/>
      <c r="E92" s="119"/>
      <c r="F92" s="119"/>
      <c r="G92" s="119"/>
      <c r="H92" s="119"/>
      <c r="I92" s="119"/>
      <c r="J92" s="119"/>
      <c r="K92" s="119"/>
      <c r="L92" s="119"/>
      <c r="M92" s="119"/>
      <c r="N92" s="120">
        <f t="shared" si="21"/>
        <v>0</v>
      </c>
    </row>
    <row r="93" spans="1:16" ht="13" x14ac:dyDescent="0.3">
      <c r="A93" s="394" t="s">
        <v>169</v>
      </c>
      <c r="B93" s="380">
        <f t="shared" ref="B93:M93" si="22">SUM(B87:B92)</f>
        <v>0</v>
      </c>
      <c r="C93" s="380">
        <f t="shared" si="22"/>
        <v>0</v>
      </c>
      <c r="D93" s="380">
        <f t="shared" si="22"/>
        <v>0</v>
      </c>
      <c r="E93" s="380">
        <f t="shared" si="22"/>
        <v>0</v>
      </c>
      <c r="F93" s="380">
        <f t="shared" si="22"/>
        <v>0</v>
      </c>
      <c r="G93" s="380">
        <f t="shared" si="22"/>
        <v>0</v>
      </c>
      <c r="H93" s="380">
        <f t="shared" si="22"/>
        <v>0</v>
      </c>
      <c r="I93" s="380">
        <f t="shared" si="22"/>
        <v>0</v>
      </c>
      <c r="J93" s="380">
        <f t="shared" si="22"/>
        <v>0</v>
      </c>
      <c r="K93" s="380">
        <f t="shared" si="22"/>
        <v>0</v>
      </c>
      <c r="L93" s="380">
        <f t="shared" si="22"/>
        <v>0</v>
      </c>
      <c r="M93" s="380">
        <f t="shared" si="22"/>
        <v>0</v>
      </c>
      <c r="N93" s="396">
        <f t="shared" si="21"/>
        <v>0</v>
      </c>
    </row>
    <row r="94" spans="1:16" x14ac:dyDescent="0.25">
      <c r="A94" s="96"/>
      <c r="B94" s="367"/>
      <c r="C94" s="367"/>
      <c r="D94" s="367"/>
      <c r="E94" s="367"/>
      <c r="F94" s="367"/>
      <c r="G94" s="367"/>
      <c r="H94" s="367"/>
      <c r="I94" s="367"/>
      <c r="J94" s="367"/>
      <c r="K94" s="367"/>
      <c r="L94" s="367"/>
      <c r="M94" s="367"/>
      <c r="N94" s="120">
        <f t="shared" si="21"/>
        <v>0</v>
      </c>
    </row>
    <row r="95" spans="1:16" x14ac:dyDescent="0.25">
      <c r="A95" s="96"/>
      <c r="B95" s="367"/>
      <c r="C95" s="367"/>
      <c r="D95" s="367"/>
      <c r="E95" s="367"/>
      <c r="F95" s="367"/>
      <c r="G95" s="367"/>
      <c r="H95" s="367"/>
      <c r="I95" s="367"/>
      <c r="J95" s="367"/>
      <c r="K95" s="367"/>
      <c r="L95" s="367"/>
      <c r="M95" s="367"/>
      <c r="N95" s="120">
        <f t="shared" si="21"/>
        <v>0</v>
      </c>
    </row>
    <row r="96" spans="1:16" x14ac:dyDescent="0.25">
      <c r="A96" s="96"/>
      <c r="B96" s="367"/>
      <c r="C96" s="367"/>
      <c r="D96" s="367"/>
      <c r="E96" s="367"/>
      <c r="F96" s="367"/>
      <c r="G96" s="367"/>
      <c r="H96" s="367"/>
      <c r="I96" s="367"/>
      <c r="J96" s="367"/>
      <c r="K96" s="367"/>
      <c r="L96" s="367"/>
      <c r="M96" s="367"/>
      <c r="N96" s="120">
        <f t="shared" si="21"/>
        <v>0</v>
      </c>
    </row>
    <row r="97" spans="1:18" x14ac:dyDescent="0.25">
      <c r="A97" s="96"/>
      <c r="B97" s="367"/>
      <c r="C97" s="367"/>
      <c r="D97" s="367"/>
      <c r="E97" s="367"/>
      <c r="F97" s="367"/>
      <c r="G97" s="367"/>
      <c r="H97" s="367"/>
      <c r="I97" s="367"/>
      <c r="J97" s="367"/>
      <c r="K97" s="367"/>
      <c r="L97" s="367"/>
      <c r="M97" s="367"/>
      <c r="N97" s="120">
        <f t="shared" si="21"/>
        <v>0</v>
      </c>
    </row>
    <row r="98" spans="1:18" x14ac:dyDescent="0.25">
      <c r="A98" s="260"/>
      <c r="B98" s="367"/>
      <c r="C98" s="367"/>
      <c r="D98" s="367"/>
      <c r="E98" s="367"/>
      <c r="F98" s="367"/>
      <c r="G98" s="367"/>
      <c r="H98" s="367"/>
      <c r="I98" s="367"/>
      <c r="J98" s="367"/>
      <c r="K98" s="367"/>
      <c r="L98" s="367"/>
      <c r="M98" s="367"/>
      <c r="N98" s="120">
        <f t="shared" si="21"/>
        <v>0</v>
      </c>
    </row>
    <row r="99" spans="1:18" x14ac:dyDescent="0.25">
      <c r="A99" s="397"/>
      <c r="B99" s="367"/>
      <c r="C99" s="367"/>
      <c r="D99" s="367"/>
      <c r="E99" s="367"/>
      <c r="F99" s="367"/>
      <c r="G99" s="367"/>
      <c r="H99" s="367"/>
      <c r="I99" s="367"/>
      <c r="J99" s="367"/>
      <c r="K99" s="367"/>
      <c r="L99" s="367"/>
      <c r="M99" s="367"/>
      <c r="N99" s="120">
        <f t="shared" si="21"/>
        <v>0</v>
      </c>
    </row>
    <row r="100" spans="1:18" ht="13" x14ac:dyDescent="0.3">
      <c r="A100" s="394" t="s">
        <v>170</v>
      </c>
      <c r="B100" s="380">
        <f t="shared" ref="B100:M100" si="23">-SUM(B94:B99)</f>
        <v>0</v>
      </c>
      <c r="C100" s="380">
        <f t="shared" si="23"/>
        <v>0</v>
      </c>
      <c r="D100" s="380">
        <f t="shared" si="23"/>
        <v>0</v>
      </c>
      <c r="E100" s="380">
        <f t="shared" si="23"/>
        <v>0</v>
      </c>
      <c r="F100" s="380">
        <f t="shared" si="23"/>
        <v>0</v>
      </c>
      <c r="G100" s="380">
        <f t="shared" si="23"/>
        <v>0</v>
      </c>
      <c r="H100" s="380">
        <f t="shared" si="23"/>
        <v>0</v>
      </c>
      <c r="I100" s="380">
        <f t="shared" si="23"/>
        <v>0</v>
      </c>
      <c r="J100" s="380">
        <f t="shared" si="23"/>
        <v>0</v>
      </c>
      <c r="K100" s="380">
        <f t="shared" si="23"/>
        <v>0</v>
      </c>
      <c r="L100" s="380">
        <f t="shared" si="23"/>
        <v>0</v>
      </c>
      <c r="M100" s="380">
        <f t="shared" si="23"/>
        <v>0</v>
      </c>
      <c r="N100" s="396">
        <f t="shared" si="21"/>
        <v>0</v>
      </c>
    </row>
    <row r="101" spans="1:18" x14ac:dyDescent="0.25">
      <c r="A101" s="398" t="s">
        <v>171</v>
      </c>
      <c r="B101" s="383">
        <f t="shared" ref="B101:M101" si="24">B86+B93+B100</f>
        <v>43530.559380000006</v>
      </c>
      <c r="C101" s="383">
        <f t="shared" si="24"/>
        <v>40841.181989999997</v>
      </c>
      <c r="D101" s="383">
        <f t="shared" si="24"/>
        <v>42571.146869999997</v>
      </c>
      <c r="E101" s="383">
        <f t="shared" si="24"/>
        <v>43414.056000000004</v>
      </c>
      <c r="F101" s="383">
        <f t="shared" si="24"/>
        <v>46889.472419999998</v>
      </c>
      <c r="G101" s="383">
        <f t="shared" si="24"/>
        <v>44790.141060000002</v>
      </c>
      <c r="H101" s="383">
        <f t="shared" si="24"/>
        <v>43999.05762</v>
      </c>
      <c r="I101" s="383">
        <f t="shared" si="24"/>
        <v>48075.133679999999</v>
      </c>
      <c r="J101" s="383">
        <f t="shared" si="24"/>
        <v>47331.217080000002</v>
      </c>
      <c r="K101" s="383">
        <f t="shared" si="24"/>
        <v>49303.859850000001</v>
      </c>
      <c r="L101" s="383">
        <f t="shared" si="24"/>
        <v>44477.880300000004</v>
      </c>
      <c r="M101" s="383">
        <f t="shared" si="24"/>
        <v>52477.864739999997</v>
      </c>
      <c r="N101" s="120">
        <f t="shared" si="21"/>
        <v>547701.57099000004</v>
      </c>
      <c r="R101" s="56"/>
    </row>
    <row r="102" spans="1:18" x14ac:dyDescent="0.25">
      <c r="A102" s="260"/>
      <c r="B102" s="367"/>
      <c r="C102" s="367"/>
      <c r="D102" s="367"/>
      <c r="E102" s="367"/>
      <c r="F102" s="367"/>
      <c r="G102" s="367"/>
      <c r="H102" s="367"/>
      <c r="I102" s="367"/>
      <c r="J102" s="367"/>
      <c r="K102" s="367"/>
      <c r="L102" s="367"/>
      <c r="M102" s="367"/>
      <c r="N102" s="120"/>
    </row>
    <row r="103" spans="1:18" x14ac:dyDescent="0.25">
      <c r="A103" s="388" t="s">
        <v>175</v>
      </c>
      <c r="B103" s="389">
        <f t="shared" ref="B103:M103" si="25">IF(B77=0,B101*$M76,0)</f>
        <v>0</v>
      </c>
      <c r="C103" s="389">
        <f t="shared" si="25"/>
        <v>0</v>
      </c>
      <c r="D103" s="389">
        <f t="shared" si="25"/>
        <v>0</v>
      </c>
      <c r="E103" s="389">
        <f t="shared" si="25"/>
        <v>0</v>
      </c>
      <c r="F103" s="389">
        <f t="shared" si="25"/>
        <v>0</v>
      </c>
      <c r="G103" s="389">
        <f t="shared" si="25"/>
        <v>0</v>
      </c>
      <c r="H103" s="389">
        <f t="shared" si="25"/>
        <v>0</v>
      </c>
      <c r="I103" s="389">
        <f t="shared" si="25"/>
        <v>0</v>
      </c>
      <c r="J103" s="389">
        <f t="shared" si="25"/>
        <v>0</v>
      </c>
      <c r="K103" s="389">
        <f t="shared" si="25"/>
        <v>0</v>
      </c>
      <c r="L103" s="389">
        <f t="shared" si="25"/>
        <v>0</v>
      </c>
      <c r="M103" s="389">
        <f t="shared" si="25"/>
        <v>0</v>
      </c>
      <c r="N103" s="120"/>
    </row>
    <row r="104" spans="1:18" x14ac:dyDescent="0.25">
      <c r="A104" s="260" t="s">
        <v>172</v>
      </c>
      <c r="B104" s="384">
        <v>0.05</v>
      </c>
      <c r="C104" s="384">
        <v>0.05</v>
      </c>
      <c r="D104" s="384">
        <v>0.05</v>
      </c>
      <c r="E104" s="384">
        <v>0.05</v>
      </c>
      <c r="F104" s="384">
        <v>0.05</v>
      </c>
      <c r="G104" s="384">
        <v>0.05</v>
      </c>
      <c r="H104" s="384">
        <v>0.05</v>
      </c>
      <c r="I104" s="384">
        <v>0.05</v>
      </c>
      <c r="J104" s="384">
        <v>0.05</v>
      </c>
      <c r="K104" s="384">
        <v>0.05</v>
      </c>
      <c r="L104" s="384">
        <v>0.05</v>
      </c>
      <c r="M104" s="384">
        <v>0.05</v>
      </c>
      <c r="N104" s="120"/>
    </row>
    <row r="105" spans="1:18" x14ac:dyDescent="0.25">
      <c r="A105" s="260"/>
      <c r="B105" s="119">
        <f t="shared" ref="B105:M105" si="26">(B101+B103)*B104</f>
        <v>2176.5279690000002</v>
      </c>
      <c r="C105" s="119">
        <f t="shared" si="26"/>
        <v>2042.0590995</v>
      </c>
      <c r="D105" s="119">
        <f t="shared" si="26"/>
        <v>2128.5573435000001</v>
      </c>
      <c r="E105" s="119">
        <f t="shared" si="26"/>
        <v>2170.7028000000005</v>
      </c>
      <c r="F105" s="119">
        <f t="shared" si="26"/>
        <v>2344.4736210000001</v>
      </c>
      <c r="G105" s="119">
        <f t="shared" si="26"/>
        <v>2239.5070530000003</v>
      </c>
      <c r="H105" s="119">
        <f t="shared" si="26"/>
        <v>2199.9528810000002</v>
      </c>
      <c r="I105" s="119">
        <f t="shared" si="26"/>
        <v>2403.756684</v>
      </c>
      <c r="J105" s="119">
        <f t="shared" si="26"/>
        <v>2366.5608540000003</v>
      </c>
      <c r="K105" s="119">
        <f t="shared" si="26"/>
        <v>2465.1929925000004</v>
      </c>
      <c r="L105" s="119">
        <f t="shared" si="26"/>
        <v>2223.8940150000003</v>
      </c>
      <c r="M105" s="119">
        <f t="shared" si="26"/>
        <v>2623.8932370000002</v>
      </c>
      <c r="N105" s="120"/>
    </row>
    <row r="106" spans="1:18" x14ac:dyDescent="0.25">
      <c r="A106" s="399" t="s">
        <v>173</v>
      </c>
      <c r="B106" s="140">
        <f t="shared" ref="B106:M106" si="27">B101+B103+B105</f>
        <v>45707.087349000009</v>
      </c>
      <c r="C106" s="140">
        <f t="shared" si="27"/>
        <v>42883.241089499999</v>
      </c>
      <c r="D106" s="140">
        <f t="shared" si="27"/>
        <v>44699.704213499994</v>
      </c>
      <c r="E106" s="140">
        <f t="shared" si="27"/>
        <v>45584.758800000003</v>
      </c>
      <c r="F106" s="140">
        <f t="shared" si="27"/>
        <v>49233.946040999996</v>
      </c>
      <c r="G106" s="140">
        <f t="shared" si="27"/>
        <v>47029.648113000003</v>
      </c>
      <c r="H106" s="140">
        <f t="shared" si="27"/>
        <v>46199.010500999997</v>
      </c>
      <c r="I106" s="140">
        <f t="shared" si="27"/>
        <v>50478.890363999999</v>
      </c>
      <c r="J106" s="140">
        <f t="shared" si="27"/>
        <v>49697.777934000005</v>
      </c>
      <c r="K106" s="140">
        <f t="shared" si="27"/>
        <v>51769.052842500001</v>
      </c>
      <c r="L106" s="140">
        <f t="shared" si="27"/>
        <v>46701.774315000002</v>
      </c>
      <c r="M106" s="140">
        <f t="shared" si="27"/>
        <v>55101.757977000001</v>
      </c>
      <c r="N106" s="141">
        <f>SUM(B106:M106)</f>
        <v>575086.64953949989</v>
      </c>
      <c r="P106" s="163"/>
    </row>
    <row r="107" spans="1:18" x14ac:dyDescent="0.25">
      <c r="A107" s="108"/>
    </row>
  </sheetData>
  <mergeCells count="1">
    <mergeCell ref="B31:D31"/>
  </mergeCells>
  <pageMargins left="0.74791666666666701" right="0.23611111111111099" top="0.47222222222222199" bottom="0.23611111111111099" header="0.511811023622047" footer="0.511811023622047"/>
  <pageSetup paperSize="9" scale="76" fitToHeight="0" orientation="landscape" horizontalDpi="300" verticalDpi="300" r:id="rId1"/>
  <rowBreaks count="2" manualBreakCount="2">
    <brk id="79" max="16383" man="1"/>
    <brk id="10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96"/>
  <sheetViews>
    <sheetView showGridLines="0" zoomScaleNormal="100" workbookViewId="0">
      <selection activeCell="P11" sqref="P11"/>
    </sheetView>
  </sheetViews>
  <sheetFormatPr baseColWidth="10" defaultColWidth="10.453125" defaultRowHeight="12.5" x14ac:dyDescent="0.25"/>
  <cols>
    <col min="1" max="1" width="28.26953125" customWidth="1"/>
    <col min="2" max="2" width="9.7265625" customWidth="1"/>
    <col min="3" max="10" width="11.453125" customWidth="1"/>
    <col min="11" max="11" width="11.81640625" customWidth="1"/>
    <col min="12" max="14" width="11.453125" customWidth="1"/>
    <col min="15" max="15" width="11.54296875" customWidth="1"/>
    <col min="16" max="16" width="11.453125" style="108" customWidth="1"/>
    <col min="17" max="17" width="34.54296875" customWidth="1"/>
    <col min="18" max="20" width="11.81640625" customWidth="1"/>
    <col min="21" max="21" width="14.54296875" customWidth="1"/>
    <col min="22" max="22" width="12.81640625" customWidth="1"/>
    <col min="23" max="23" width="13" customWidth="1"/>
  </cols>
  <sheetData>
    <row r="1" spans="1:27" ht="18" x14ac:dyDescent="0.4">
      <c r="A1" s="228" t="str">
        <f>Start!C10</f>
        <v>Bäckerei Muster UG</v>
      </c>
      <c r="B1" s="228"/>
      <c r="O1" s="108"/>
    </row>
    <row r="2" spans="1:27" ht="18" x14ac:dyDescent="0.4">
      <c r="A2" s="228"/>
      <c r="B2" s="228"/>
      <c r="O2" s="108"/>
    </row>
    <row r="3" spans="1:27" x14ac:dyDescent="0.25">
      <c r="A3" s="336"/>
      <c r="B3" s="337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3"/>
      <c r="O3" s="108"/>
    </row>
    <row r="4" spans="1:27" ht="18" x14ac:dyDescent="0.4">
      <c r="A4" s="338" t="s">
        <v>181</v>
      </c>
      <c r="D4" s="339" t="s">
        <v>182</v>
      </c>
      <c r="E4" s="340"/>
      <c r="F4" s="340"/>
      <c r="G4" s="340"/>
      <c r="H4" s="52"/>
      <c r="N4" s="5"/>
      <c r="O4" s="108" t="s">
        <v>183</v>
      </c>
    </row>
    <row r="5" spans="1:27" x14ac:dyDescent="0.25">
      <c r="A5" s="4"/>
      <c r="N5" s="5"/>
      <c r="O5" s="108" t="s">
        <v>28</v>
      </c>
      <c r="P5" s="108" t="s">
        <v>184</v>
      </c>
    </row>
    <row r="6" spans="1:27" ht="13" x14ac:dyDescent="0.3">
      <c r="A6" s="23" t="s">
        <v>185</v>
      </c>
      <c r="B6" s="342" t="s">
        <v>68</v>
      </c>
      <c r="C6" s="342" t="s">
        <v>69</v>
      </c>
      <c r="D6" s="342" t="s">
        <v>70</v>
      </c>
      <c r="E6" s="342" t="s">
        <v>71</v>
      </c>
      <c r="F6" s="342" t="s">
        <v>72</v>
      </c>
      <c r="G6" s="342" t="s">
        <v>73</v>
      </c>
      <c r="H6" s="342" t="s">
        <v>74</v>
      </c>
      <c r="I6" s="342" t="s">
        <v>75</v>
      </c>
      <c r="J6" s="342" t="s">
        <v>76</v>
      </c>
      <c r="K6" s="342" t="s">
        <v>77</v>
      </c>
      <c r="L6" s="342" t="s">
        <v>78</v>
      </c>
      <c r="M6" s="342" t="s">
        <v>79</v>
      </c>
      <c r="N6" s="24" t="s">
        <v>33</v>
      </c>
      <c r="O6" s="108"/>
      <c r="P6" s="108" t="s">
        <v>186</v>
      </c>
    </row>
    <row r="7" spans="1:27" x14ac:dyDescent="0.25">
      <c r="A7" s="343" t="s">
        <v>187</v>
      </c>
      <c r="B7" s="404">
        <v>10811.15</v>
      </c>
      <c r="C7" s="404">
        <v>11853.43</v>
      </c>
      <c r="D7" s="404">
        <v>12193.37</v>
      </c>
      <c r="E7" s="404">
        <v>14239.78</v>
      </c>
      <c r="F7" s="404">
        <v>11662.21</v>
      </c>
      <c r="G7" s="404">
        <v>10042.120000000001</v>
      </c>
      <c r="H7" s="404">
        <v>13283.84</v>
      </c>
      <c r="I7" s="404">
        <v>10578.55</v>
      </c>
      <c r="J7" s="404">
        <v>15851.91</v>
      </c>
      <c r="K7" s="404">
        <v>9416.6299999999992</v>
      </c>
      <c r="L7" s="404">
        <v>10120.299999999999</v>
      </c>
      <c r="M7" s="404">
        <v>11172.47</v>
      </c>
      <c r="N7" s="344">
        <f>SUM(B7:M7)</f>
        <v>141225.76</v>
      </c>
      <c r="O7" s="934">
        <f>N7/'U-Analyse'!P27</f>
        <v>0.1740133180679696</v>
      </c>
    </row>
    <row r="8" spans="1:27" ht="13" x14ac:dyDescent="0.3">
      <c r="A8" s="343" t="s">
        <v>188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345">
        <f>SUM(B8:M8)</f>
        <v>0</v>
      </c>
      <c r="O8" s="108"/>
      <c r="P8" s="400" t="s">
        <v>189</v>
      </c>
    </row>
    <row r="9" spans="1:27" x14ac:dyDescent="0.25">
      <c r="A9" s="343" t="s">
        <v>190</v>
      </c>
      <c r="B9" s="119"/>
      <c r="C9" s="119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345">
        <f>SUM(B9:M9)</f>
        <v>0</v>
      </c>
      <c r="O9" s="108"/>
    </row>
    <row r="10" spans="1:27" ht="13" thickBot="1" x14ac:dyDescent="0.3">
      <c r="A10" s="138" t="s">
        <v>191</v>
      </c>
      <c r="B10" s="347">
        <f t="shared" ref="B10:M10" si="0">SUM(B7:B9)</f>
        <v>10811.15</v>
      </c>
      <c r="C10" s="347">
        <f t="shared" si="0"/>
        <v>11853.43</v>
      </c>
      <c r="D10" s="347">
        <f t="shared" si="0"/>
        <v>12193.37</v>
      </c>
      <c r="E10" s="347">
        <f t="shared" si="0"/>
        <v>14239.78</v>
      </c>
      <c r="F10" s="347">
        <f t="shared" si="0"/>
        <v>11662.21</v>
      </c>
      <c r="G10" s="347">
        <f t="shared" si="0"/>
        <v>10042.120000000001</v>
      </c>
      <c r="H10" s="347">
        <f t="shared" si="0"/>
        <v>13283.84</v>
      </c>
      <c r="I10" s="347">
        <f t="shared" si="0"/>
        <v>10578.55</v>
      </c>
      <c r="J10" s="347">
        <f t="shared" si="0"/>
        <v>15851.91</v>
      </c>
      <c r="K10" s="347">
        <f t="shared" si="0"/>
        <v>9416.6299999999992</v>
      </c>
      <c r="L10" s="347">
        <f t="shared" si="0"/>
        <v>10120.299999999999</v>
      </c>
      <c r="M10" s="347">
        <f t="shared" si="0"/>
        <v>11172.47</v>
      </c>
      <c r="N10" s="141">
        <f>SUM(B10:M10)</f>
        <v>141225.76</v>
      </c>
      <c r="O10" s="108"/>
    </row>
    <row r="11" spans="1:27" x14ac:dyDescent="0.25">
      <c r="A11" s="348"/>
      <c r="B11" s="349"/>
      <c r="C11" s="350"/>
      <c r="D11" s="350"/>
      <c r="E11" s="350"/>
      <c r="F11" s="350"/>
      <c r="G11" s="350"/>
      <c r="H11" s="69">
        <f>SUM(B10:H10)</f>
        <v>84085.9</v>
      </c>
      <c r="I11" s="350"/>
      <c r="J11" s="350"/>
      <c r="K11" s="350"/>
      <c r="L11" s="350"/>
      <c r="M11" s="351"/>
      <c r="N11" s="352"/>
      <c r="O11" s="108"/>
    </row>
    <row r="12" spans="1:27" x14ac:dyDescent="0.25">
      <c r="A12" s="353"/>
      <c r="B12" s="350"/>
      <c r="C12" s="350"/>
      <c r="D12" s="350"/>
      <c r="E12" s="350"/>
      <c r="F12" s="350"/>
      <c r="G12" s="350"/>
      <c r="H12" s="350"/>
      <c r="I12" s="350"/>
      <c r="J12" s="350"/>
      <c r="K12" s="350"/>
      <c r="L12" s="350"/>
      <c r="M12" s="350"/>
      <c r="N12" s="354"/>
      <c r="O12" s="108"/>
    </row>
    <row r="13" spans="1:27" ht="13" x14ac:dyDescent="0.3">
      <c r="A13" s="355" t="s">
        <v>148</v>
      </c>
      <c r="B13" s="356" t="s">
        <v>68</v>
      </c>
      <c r="C13" s="356" t="s">
        <v>69</v>
      </c>
      <c r="D13" s="356" t="s">
        <v>70</v>
      </c>
      <c r="E13" s="356" t="s">
        <v>71</v>
      </c>
      <c r="F13" s="356" t="s">
        <v>72</v>
      </c>
      <c r="G13" s="356" t="s">
        <v>73</v>
      </c>
      <c r="H13" s="356" t="s">
        <v>74</v>
      </c>
      <c r="I13" s="356" t="s">
        <v>75</v>
      </c>
      <c r="J13" s="356" t="s">
        <v>76</v>
      </c>
      <c r="K13" s="356" t="s">
        <v>77</v>
      </c>
      <c r="L13" s="356" t="s">
        <v>78</v>
      </c>
      <c r="M13" s="356" t="s">
        <v>79</v>
      </c>
      <c r="N13" s="357" t="s">
        <v>33</v>
      </c>
      <c r="O13" s="108"/>
    </row>
    <row r="14" spans="1:27" ht="13" x14ac:dyDescent="0.3">
      <c r="A14" s="143" t="s">
        <v>149</v>
      </c>
      <c r="B14" s="145">
        <f t="shared" ref="B14:N14" si="1">B10</f>
        <v>10811.15</v>
      </c>
      <c r="C14" s="145">
        <f t="shared" si="1"/>
        <v>11853.43</v>
      </c>
      <c r="D14" s="145">
        <f t="shared" si="1"/>
        <v>12193.37</v>
      </c>
      <c r="E14" s="145">
        <f t="shared" si="1"/>
        <v>14239.78</v>
      </c>
      <c r="F14" s="145">
        <f t="shared" si="1"/>
        <v>11662.21</v>
      </c>
      <c r="G14" s="145">
        <f t="shared" si="1"/>
        <v>10042.120000000001</v>
      </c>
      <c r="H14" s="145">
        <f t="shared" si="1"/>
        <v>13283.84</v>
      </c>
      <c r="I14" s="145">
        <f t="shared" si="1"/>
        <v>10578.55</v>
      </c>
      <c r="J14" s="145">
        <f t="shared" si="1"/>
        <v>15851.91</v>
      </c>
      <c r="K14" s="145">
        <f t="shared" si="1"/>
        <v>9416.6299999999992</v>
      </c>
      <c r="L14" s="145">
        <f t="shared" si="1"/>
        <v>10120.299999999999</v>
      </c>
      <c r="M14" s="145">
        <f t="shared" si="1"/>
        <v>11172.47</v>
      </c>
      <c r="N14" s="146">
        <f t="shared" si="1"/>
        <v>141225.76</v>
      </c>
      <c r="O14" s="108"/>
      <c r="P14"/>
      <c r="Q14">
        <v>172703.99</v>
      </c>
      <c r="R14">
        <v>214042.06</v>
      </c>
      <c r="S14">
        <v>174699.48</v>
      </c>
      <c r="T14">
        <v>169282.82</v>
      </c>
      <c r="U14">
        <v>193033.98</v>
      </c>
      <c r="V14">
        <v>183409.45</v>
      </c>
      <c r="W14">
        <v>206702.07</v>
      </c>
      <c r="X14">
        <v>208336.19</v>
      </c>
      <c r="Y14">
        <v>195190.12</v>
      </c>
      <c r="Z14">
        <v>218842.47</v>
      </c>
      <c r="AA14">
        <v>240572.11</v>
      </c>
    </row>
    <row r="15" spans="1:27" ht="13" x14ac:dyDescent="0.3">
      <c r="A15" s="358" t="s">
        <v>192</v>
      </c>
      <c r="B15" s="359">
        <f t="shared" ref="B15:M15" si="2">IF(B10=0,"",B10/$N14)</f>
        <v>7.6552252223673636E-2</v>
      </c>
      <c r="C15" s="359">
        <f t="shared" si="2"/>
        <v>8.3932492202555678E-2</v>
      </c>
      <c r="D15" s="359">
        <f t="shared" si="2"/>
        <v>8.6339560148233574E-2</v>
      </c>
      <c r="E15" s="359">
        <f t="shared" si="2"/>
        <v>0.10082990525241287</v>
      </c>
      <c r="F15" s="359">
        <f t="shared" si="2"/>
        <v>8.2578489929882468E-2</v>
      </c>
      <c r="G15" s="359">
        <f t="shared" si="2"/>
        <v>7.1106857559130862E-2</v>
      </c>
      <c r="H15" s="359">
        <f t="shared" si="2"/>
        <v>9.4061026826833857E-2</v>
      </c>
      <c r="I15" s="359">
        <f t="shared" si="2"/>
        <v>7.4905243915840844E-2</v>
      </c>
      <c r="J15" s="359">
        <f t="shared" si="2"/>
        <v>0.11224517396826188</v>
      </c>
      <c r="K15" s="359">
        <f t="shared" si="2"/>
        <v>6.667784970673904E-2</v>
      </c>
      <c r="L15" s="359">
        <f t="shared" si="2"/>
        <v>7.1660439285297514E-2</v>
      </c>
      <c r="M15" s="359">
        <f t="shared" si="2"/>
        <v>7.9110708981137715E-2</v>
      </c>
      <c r="N15" s="360">
        <f>SUM(B15:M15)</f>
        <v>0.99999999999999989</v>
      </c>
      <c r="O15" s="108"/>
    </row>
    <row r="16" spans="1:27" x14ac:dyDescent="0.25">
      <c r="A16" s="401" t="s">
        <v>150</v>
      </c>
      <c r="B16" s="402">
        <f>'U-Analyse'!D53</f>
        <v>4.7966697749447694E-2</v>
      </c>
      <c r="C16" s="402">
        <f>'U-Analyse'!E53</f>
        <v>7.3555678508164524E-2</v>
      </c>
      <c r="D16" s="402">
        <f>'U-Analyse'!F53</f>
        <v>8.6241591279112351E-2</v>
      </c>
      <c r="E16" s="402">
        <f>'U-Analyse'!G53</f>
        <v>8.8115605306773481E-2</v>
      </c>
      <c r="F16" s="402">
        <f>'U-Analyse'!H53</f>
        <v>8.4464982788978932E-2</v>
      </c>
      <c r="G16" s="402">
        <f>'U-Analyse'!I53</f>
        <v>8.041900017648243E-2</v>
      </c>
      <c r="H16" s="402">
        <f>'U-Analyse'!J53</f>
        <v>8.6737484690923489E-2</v>
      </c>
      <c r="I16" s="402">
        <f>'U-Analyse'!K53</f>
        <v>8.2754764648635598E-2</v>
      </c>
      <c r="J16" s="402">
        <f>'U-Analyse'!L53</f>
        <v>8.4740823548055108E-2</v>
      </c>
      <c r="K16" s="402">
        <f>'U-Analyse'!M53</f>
        <v>9.2248150336201151E-2</v>
      </c>
      <c r="L16" s="402">
        <f>'U-Analyse'!N53</f>
        <v>8.3007893636189573E-2</v>
      </c>
      <c r="M16" s="402">
        <f>'U-Analyse'!O53</f>
        <v>0.10974732733103569</v>
      </c>
      <c r="O16" s="108"/>
    </row>
    <row r="17" spans="1:17" ht="18" x14ac:dyDescent="0.4">
      <c r="A17" s="403" t="s">
        <v>154</v>
      </c>
      <c r="B17" s="384">
        <f t="shared" ref="B17:M17" si="3">IF(B15="","",B15-B16)</f>
        <v>2.8585554474225942E-2</v>
      </c>
      <c r="C17" s="384">
        <f t="shared" si="3"/>
        <v>1.0376813694391154E-2</v>
      </c>
      <c r="D17" s="384">
        <f t="shared" si="3"/>
        <v>9.7968869121223268E-5</v>
      </c>
      <c r="E17" s="384">
        <f t="shared" si="3"/>
        <v>1.2714299945639385E-2</v>
      </c>
      <c r="F17" s="384">
        <f t="shared" si="3"/>
        <v>-1.8864928590964641E-3</v>
      </c>
      <c r="G17" s="384">
        <f t="shared" si="3"/>
        <v>-9.3121426173515681E-3</v>
      </c>
      <c r="H17" s="384">
        <f t="shared" si="3"/>
        <v>7.3235421359103686E-3</v>
      </c>
      <c r="I17" s="384">
        <f t="shared" si="3"/>
        <v>-7.8495207327947542E-3</v>
      </c>
      <c r="J17" s="384">
        <f t="shared" si="3"/>
        <v>2.7504350420206769E-2</v>
      </c>
      <c r="K17" s="384">
        <f t="shared" si="3"/>
        <v>-2.5570300629462112E-2</v>
      </c>
      <c r="L17" s="384">
        <f t="shared" si="3"/>
        <v>-1.1347454350892058E-2</v>
      </c>
      <c r="M17" s="384">
        <f t="shared" si="3"/>
        <v>-3.0636618349897976E-2</v>
      </c>
      <c r="O17" s="108"/>
    </row>
    <row r="18" spans="1:17" x14ac:dyDescent="0.25">
      <c r="A18" s="343" t="s">
        <v>193</v>
      </c>
      <c r="B18" s="119">
        <v>25751.27</v>
      </c>
      <c r="C18" s="119">
        <v>37500.47</v>
      </c>
      <c r="D18" s="404">
        <v>33650.51</v>
      </c>
      <c r="E18" s="404">
        <v>36167.81</v>
      </c>
      <c r="F18" s="404">
        <v>42341.42</v>
      </c>
      <c r="G18" s="404">
        <v>33096.559999999998</v>
      </c>
      <c r="H18" s="404"/>
      <c r="I18" s="404"/>
      <c r="J18" s="404"/>
      <c r="K18" s="98"/>
      <c r="L18" s="98"/>
      <c r="M18" s="98"/>
      <c r="O18" s="108"/>
    </row>
    <row r="19" spans="1:17" x14ac:dyDescent="0.25">
      <c r="A19" s="405"/>
      <c r="B19" s="163"/>
      <c r="C19" s="163"/>
      <c r="D19" s="69"/>
      <c r="E19" s="69"/>
      <c r="F19" s="69"/>
      <c r="G19" s="69"/>
      <c r="H19" s="69"/>
      <c r="I19" s="69"/>
      <c r="J19" s="69"/>
      <c r="O19" s="108"/>
    </row>
    <row r="20" spans="1:17" x14ac:dyDescent="0.25">
      <c r="A20" s="405"/>
      <c r="B20" s="163"/>
      <c r="C20" s="163"/>
      <c r="D20" s="69"/>
      <c r="E20" s="69"/>
      <c r="F20" s="69"/>
      <c r="G20" s="69"/>
      <c r="H20" s="69"/>
      <c r="I20" s="69"/>
      <c r="J20" s="69"/>
      <c r="O20" s="108"/>
    </row>
    <row r="21" spans="1:17" ht="18" x14ac:dyDescent="0.4">
      <c r="A21" s="228"/>
      <c r="B21" s="163"/>
      <c r="C21" s="163"/>
      <c r="D21" s="69"/>
      <c r="E21" s="69"/>
      <c r="F21" s="69"/>
      <c r="G21" s="69"/>
      <c r="H21" s="935"/>
      <c r="I21" s="69"/>
      <c r="J21" s="69"/>
      <c r="O21" s="108"/>
    </row>
    <row r="22" spans="1:17" ht="14.25" customHeight="1" x14ac:dyDescent="0.35">
      <c r="A22" s="110"/>
      <c r="B22" s="110"/>
      <c r="E22" s="163"/>
      <c r="F22" s="163"/>
      <c r="G22" s="163"/>
      <c r="H22" s="163"/>
      <c r="I22" s="163"/>
      <c r="O22" s="108"/>
    </row>
    <row r="23" spans="1:17" ht="18.75" customHeight="1" x14ac:dyDescent="0.25"/>
    <row r="24" spans="1:17" ht="14.25" customHeight="1" x14ac:dyDescent="0.35">
      <c r="A24" s="110"/>
      <c r="B24" s="110"/>
      <c r="O24" s="108"/>
    </row>
    <row r="25" spans="1:17" ht="18" x14ac:dyDescent="0.4">
      <c r="A25" s="8" t="s">
        <v>194</v>
      </c>
      <c r="B25" s="8"/>
      <c r="C25" s="406"/>
      <c r="D25" s="406"/>
      <c r="E25" s="8" t="str">
        <f>Start!C7</f>
        <v>Neuplanung</v>
      </c>
      <c r="F25" s="406"/>
      <c r="G25" s="15" t="s">
        <v>195</v>
      </c>
      <c r="O25" s="108"/>
    </row>
    <row r="26" spans="1:17" x14ac:dyDescent="0.25">
      <c r="O26" s="108"/>
    </row>
    <row r="27" spans="1:17" ht="13" x14ac:dyDescent="0.3">
      <c r="A27" s="407"/>
      <c r="B27" s="408"/>
      <c r="C27" s="199" t="s">
        <v>68</v>
      </c>
      <c r="D27" s="199" t="s">
        <v>69</v>
      </c>
      <c r="E27" s="199" t="s">
        <v>70</v>
      </c>
      <c r="F27" s="199" t="s">
        <v>71</v>
      </c>
      <c r="G27" s="199" t="s">
        <v>72</v>
      </c>
      <c r="H27" s="199" t="s">
        <v>73</v>
      </c>
      <c r="I27" s="199" t="s">
        <v>74</v>
      </c>
      <c r="J27" s="199" t="s">
        <v>75</v>
      </c>
      <c r="K27" s="199" t="s">
        <v>76</v>
      </c>
      <c r="L27" s="199" t="s">
        <v>77</v>
      </c>
      <c r="M27" s="199" t="s">
        <v>78</v>
      </c>
      <c r="N27" s="199" t="s">
        <v>79</v>
      </c>
      <c r="O27" s="24" t="s">
        <v>33</v>
      </c>
      <c r="P27" s="37"/>
    </row>
    <row r="28" spans="1:17" ht="13" x14ac:dyDescent="0.3">
      <c r="A28" s="409" t="s">
        <v>196</v>
      </c>
      <c r="B28" s="410"/>
      <c r="C28" s="411">
        <f>'U-Planung'!C21</f>
        <v>37414.024244569198</v>
      </c>
      <c r="D28" s="411">
        <f>'U-Planung'!D21</f>
        <v>57373.429236368327</v>
      </c>
      <c r="E28" s="411">
        <f>'U-Planung'!E21</f>
        <v>67268.441197707638</v>
      </c>
      <c r="F28" s="411">
        <f>'U-Planung'!F21</f>
        <v>72230.172139283313</v>
      </c>
      <c r="G28" s="411">
        <f>'U-Planung'!G21</f>
        <v>69382.686575403568</v>
      </c>
      <c r="H28" s="411">
        <f>'U-Planung'!H21</f>
        <v>66226.820137656294</v>
      </c>
      <c r="I28" s="411">
        <f>'U-Planung'!I21</f>
        <v>71866.790439509525</v>
      </c>
      <c r="J28" s="411">
        <f>'U-Planung'!J21</f>
        <v>69409.690754454481</v>
      </c>
      <c r="K28" s="411">
        <f>'U-Planung'!K21</f>
        <v>71685.777638507469</v>
      </c>
      <c r="L28" s="411">
        <f>'U-Planung'!L21</f>
        <v>78471.699552726364</v>
      </c>
      <c r="M28" s="411">
        <f>'U-Planung'!M21</f>
        <v>70083.464888039263</v>
      </c>
      <c r="N28" s="411">
        <f>'U-Planung'!N21</f>
        <v>91983.061084118235</v>
      </c>
      <c r="O28" s="120">
        <f>SUM(C28:N28)</f>
        <v>823396.05788834358</v>
      </c>
      <c r="P28" s="37"/>
    </row>
    <row r="29" spans="1:17" ht="13" x14ac:dyDescent="0.3">
      <c r="A29" s="412"/>
      <c r="B29" s="413"/>
      <c r="C29" s="384"/>
      <c r="D29" s="414"/>
      <c r="E29" s="414"/>
      <c r="F29" s="414"/>
      <c r="G29" s="414"/>
      <c r="H29" s="414"/>
      <c r="I29" s="414"/>
      <c r="J29" s="414"/>
      <c r="K29" s="414"/>
      <c r="L29" s="414"/>
      <c r="M29" s="414"/>
      <c r="N29" s="414"/>
      <c r="O29" s="120"/>
      <c r="P29" s="37"/>
    </row>
    <row r="30" spans="1:17" ht="13" x14ac:dyDescent="0.3">
      <c r="A30" s="412" t="s">
        <v>197</v>
      </c>
      <c r="B30" s="415">
        <f>Paramtr!C32</f>
        <v>0.17386996809113797</v>
      </c>
      <c r="C30" s="416">
        <f t="shared" ref="C30:N30" si="4">$B30*C28</f>
        <v>6505.1752015643087</v>
      </c>
      <c r="D30" s="416">
        <f t="shared" si="4"/>
        <v>9975.5163106065229</v>
      </c>
      <c r="E30" s="416">
        <f t="shared" si="4"/>
        <v>11695.961724586017</v>
      </c>
      <c r="F30" s="416">
        <f t="shared" si="4"/>
        <v>12558.657725074592</v>
      </c>
      <c r="G30" s="416">
        <f t="shared" si="4"/>
        <v>12063.565500942845</v>
      </c>
      <c r="H30" s="416">
        <f t="shared" si="4"/>
        <v>11514.855104111833</v>
      </c>
      <c r="I30" s="416">
        <f t="shared" si="4"/>
        <v>12495.47656053002</v>
      </c>
      <c r="J30" s="416">
        <f t="shared" si="4"/>
        <v>12068.260716692756</v>
      </c>
      <c r="K30" s="416">
        <f t="shared" si="4"/>
        <v>12464.003870595705</v>
      </c>
      <c r="L30" s="416">
        <f t="shared" si="4"/>
        <v>13643.871897289899</v>
      </c>
      <c r="M30" s="416">
        <f t="shared" si="4"/>
        <v>12185.409803799776</v>
      </c>
      <c r="N30" s="416">
        <f t="shared" si="4"/>
        <v>15993.091895620833</v>
      </c>
      <c r="O30" s="120">
        <f>SUM(C30:N30)</f>
        <v>143163.84631141511</v>
      </c>
      <c r="P30" s="37"/>
      <c r="Q30" s="163"/>
    </row>
    <row r="31" spans="1:17" ht="13" x14ac:dyDescent="0.3">
      <c r="A31" s="412"/>
      <c r="B31" s="417"/>
      <c r="C31" s="367"/>
      <c r="D31" s="367"/>
      <c r="E31" s="367"/>
      <c r="F31" s="367"/>
      <c r="G31" s="367"/>
      <c r="H31" s="367"/>
      <c r="I31" s="367"/>
      <c r="J31" s="367"/>
      <c r="K31" s="367"/>
      <c r="L31" s="367"/>
      <c r="M31" s="367"/>
      <c r="N31" s="367"/>
      <c r="O31" s="120">
        <f>SUM(C31:N31)</f>
        <v>0</v>
      </c>
      <c r="P31" s="37"/>
    </row>
    <row r="32" spans="1:17" ht="13" x14ac:dyDescent="0.3">
      <c r="A32" s="412"/>
      <c r="B32" s="417"/>
      <c r="C32" s="367"/>
      <c r="D32" s="367"/>
      <c r="E32" s="367"/>
      <c r="F32" s="367"/>
      <c r="G32" s="367"/>
      <c r="H32" s="367"/>
      <c r="I32" s="367"/>
      <c r="J32" s="367"/>
      <c r="K32" s="367"/>
      <c r="L32" s="367"/>
      <c r="M32" s="367"/>
      <c r="N32" s="367"/>
      <c r="O32" s="120"/>
      <c r="P32" s="37"/>
    </row>
    <row r="33" spans="1:19" ht="13" x14ac:dyDescent="0.3">
      <c r="A33" s="412"/>
      <c r="B33" s="417"/>
      <c r="C33" s="367"/>
      <c r="D33" s="367"/>
      <c r="E33" s="367"/>
      <c r="F33" s="367"/>
      <c r="G33" s="367"/>
      <c r="H33" s="367"/>
      <c r="I33" s="367"/>
      <c r="J33" s="367"/>
      <c r="K33" s="367"/>
      <c r="L33" s="367"/>
      <c r="M33" s="367"/>
      <c r="N33" s="367"/>
      <c r="O33" s="120"/>
      <c r="P33" s="37"/>
    </row>
    <row r="34" spans="1:19" ht="13" x14ac:dyDescent="0.3">
      <c r="A34" s="412"/>
      <c r="B34" s="417"/>
      <c r="C34" s="367"/>
      <c r="D34" s="367"/>
      <c r="E34" s="367"/>
      <c r="F34" s="367"/>
      <c r="G34" s="367"/>
      <c r="H34" s="367"/>
      <c r="I34" s="367"/>
      <c r="J34" s="367"/>
      <c r="K34" s="367"/>
      <c r="L34" s="367"/>
      <c r="M34" s="367"/>
      <c r="N34" s="367"/>
      <c r="O34" s="120"/>
      <c r="P34" s="37"/>
    </row>
    <row r="35" spans="1:19" ht="13" x14ac:dyDescent="0.3">
      <c r="A35" s="412"/>
      <c r="B35" s="417"/>
      <c r="C35" s="367"/>
      <c r="D35" s="367"/>
      <c r="E35" s="367"/>
      <c r="F35" s="367"/>
      <c r="G35" s="367"/>
      <c r="H35" s="367"/>
      <c r="I35" s="367"/>
      <c r="J35" s="367"/>
      <c r="K35" s="367"/>
      <c r="L35" s="367"/>
      <c r="M35" s="367"/>
      <c r="N35" s="367"/>
      <c r="O35" s="120"/>
      <c r="P35" s="37"/>
      <c r="Q35" s="163"/>
      <c r="S35" s="69"/>
    </row>
    <row r="36" spans="1:19" ht="13" x14ac:dyDescent="0.3">
      <c r="A36" s="416" t="s">
        <v>198</v>
      </c>
      <c r="B36" s="416"/>
      <c r="C36" s="416">
        <f t="shared" ref="C36:N36" si="5">SUM(C30:C35)</f>
        <v>6505.1752015643087</v>
      </c>
      <c r="D36" s="416">
        <f t="shared" si="5"/>
        <v>9975.5163106065229</v>
      </c>
      <c r="E36" s="416">
        <f t="shared" si="5"/>
        <v>11695.961724586017</v>
      </c>
      <c r="F36" s="416">
        <f t="shared" si="5"/>
        <v>12558.657725074592</v>
      </c>
      <c r="G36" s="416">
        <f t="shared" si="5"/>
        <v>12063.565500942845</v>
      </c>
      <c r="H36" s="416">
        <f t="shared" si="5"/>
        <v>11514.855104111833</v>
      </c>
      <c r="I36" s="416">
        <f t="shared" si="5"/>
        <v>12495.47656053002</v>
      </c>
      <c r="J36" s="416">
        <f t="shared" si="5"/>
        <v>12068.260716692756</v>
      </c>
      <c r="K36" s="416">
        <f t="shared" si="5"/>
        <v>12464.003870595705</v>
      </c>
      <c r="L36" s="416">
        <f t="shared" si="5"/>
        <v>13643.871897289899</v>
      </c>
      <c r="M36" s="416">
        <f t="shared" si="5"/>
        <v>12185.409803799776</v>
      </c>
      <c r="N36" s="416">
        <f t="shared" si="5"/>
        <v>15993.091895620833</v>
      </c>
      <c r="O36" s="120"/>
      <c r="P36" s="37"/>
    </row>
    <row r="37" spans="1:19" ht="13" x14ac:dyDescent="0.3">
      <c r="A37" s="412"/>
      <c r="B37" s="417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20"/>
      <c r="P37" s="37"/>
    </row>
    <row r="38" spans="1:19" ht="13" x14ac:dyDescent="0.3">
      <c r="A38" s="412"/>
      <c r="B38" s="417"/>
      <c r="C38" s="119"/>
      <c r="D38" s="119"/>
      <c r="E38" s="119"/>
      <c r="F38" s="119"/>
      <c r="G38" s="119"/>
      <c r="H38" s="119"/>
      <c r="I38" s="119"/>
      <c r="J38" s="119"/>
      <c r="K38" s="119"/>
      <c r="L38" s="119"/>
      <c r="M38" s="119"/>
      <c r="N38" s="119"/>
      <c r="O38" s="120"/>
      <c r="P38" s="37"/>
    </row>
    <row r="39" spans="1:19" ht="13" x14ac:dyDescent="0.3">
      <c r="A39" s="412"/>
      <c r="B39" s="417"/>
      <c r="C39" s="181"/>
      <c r="D39" s="181"/>
      <c r="E39" s="181"/>
      <c r="F39" s="181"/>
      <c r="G39" s="181"/>
      <c r="H39" s="181"/>
      <c r="I39" s="181"/>
      <c r="J39" s="181"/>
      <c r="K39" s="181"/>
      <c r="L39" s="181"/>
      <c r="M39" s="181"/>
      <c r="N39" s="418"/>
      <c r="O39" s="120"/>
      <c r="P39" s="37"/>
    </row>
    <row r="40" spans="1:19" ht="13" x14ac:dyDescent="0.3">
      <c r="A40" s="416" t="s">
        <v>199</v>
      </c>
      <c r="B40" s="416"/>
      <c r="C40" s="416">
        <f t="shared" ref="C40:N40" si="6">C36*C39</f>
        <v>0</v>
      </c>
      <c r="D40" s="416">
        <f t="shared" si="6"/>
        <v>0</v>
      </c>
      <c r="E40" s="416">
        <f t="shared" si="6"/>
        <v>0</v>
      </c>
      <c r="F40" s="416">
        <f t="shared" si="6"/>
        <v>0</v>
      </c>
      <c r="G40" s="416">
        <f t="shared" si="6"/>
        <v>0</v>
      </c>
      <c r="H40" s="416">
        <f t="shared" si="6"/>
        <v>0</v>
      </c>
      <c r="I40" s="416">
        <f t="shared" si="6"/>
        <v>0</v>
      </c>
      <c r="J40" s="416">
        <f t="shared" si="6"/>
        <v>0</v>
      </c>
      <c r="K40" s="416">
        <f t="shared" si="6"/>
        <v>0</v>
      </c>
      <c r="L40" s="416">
        <f t="shared" si="6"/>
        <v>0</v>
      </c>
      <c r="M40" s="416">
        <f t="shared" si="6"/>
        <v>0</v>
      </c>
      <c r="N40" s="416">
        <f t="shared" si="6"/>
        <v>0</v>
      </c>
      <c r="O40" s="120">
        <f>SUM(C40:N40)</f>
        <v>0</v>
      </c>
      <c r="P40" s="37"/>
    </row>
    <row r="41" spans="1:19" ht="13" x14ac:dyDescent="0.3">
      <c r="A41" s="412"/>
      <c r="B41" s="417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20"/>
      <c r="P41" s="37"/>
    </row>
    <row r="42" spans="1:19" ht="13" x14ac:dyDescent="0.3">
      <c r="A42" s="409" t="s">
        <v>200</v>
      </c>
      <c r="B42" s="419"/>
      <c r="C42" s="411">
        <f t="shared" ref="C42:N42" si="7">C36-C40</f>
        <v>6505.1752015643087</v>
      </c>
      <c r="D42" s="411">
        <f t="shared" si="7"/>
        <v>9975.5163106065229</v>
      </c>
      <c r="E42" s="411">
        <f t="shared" si="7"/>
        <v>11695.961724586017</v>
      </c>
      <c r="F42" s="411">
        <f t="shared" si="7"/>
        <v>12558.657725074592</v>
      </c>
      <c r="G42" s="411">
        <f t="shared" si="7"/>
        <v>12063.565500942845</v>
      </c>
      <c r="H42" s="411">
        <f t="shared" si="7"/>
        <v>11514.855104111833</v>
      </c>
      <c r="I42" s="411">
        <f t="shared" si="7"/>
        <v>12495.47656053002</v>
      </c>
      <c r="J42" s="411">
        <f t="shared" si="7"/>
        <v>12068.260716692756</v>
      </c>
      <c r="K42" s="411">
        <f t="shared" si="7"/>
        <v>12464.003870595705</v>
      </c>
      <c r="L42" s="411">
        <f t="shared" si="7"/>
        <v>13643.871897289899</v>
      </c>
      <c r="M42" s="411">
        <f t="shared" si="7"/>
        <v>12185.409803799776</v>
      </c>
      <c r="N42" s="411">
        <f t="shared" si="7"/>
        <v>15993.091895620833</v>
      </c>
      <c r="O42" s="120">
        <f>SUM(C42:N42)</f>
        <v>143163.84631141511</v>
      </c>
      <c r="P42" s="37"/>
    </row>
    <row r="43" spans="1:19" ht="13" x14ac:dyDescent="0.3">
      <c r="A43" s="412"/>
      <c r="B43" s="417"/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20"/>
      <c r="P43" s="37"/>
    </row>
    <row r="44" spans="1:19" ht="13" x14ac:dyDescent="0.3">
      <c r="A44" s="412" t="s">
        <v>201</v>
      </c>
      <c r="B44" s="417" t="s">
        <v>128</v>
      </c>
      <c r="C44" s="181">
        <v>0</v>
      </c>
      <c r="D44" s="181">
        <v>0</v>
      </c>
      <c r="E44" s="181">
        <v>0</v>
      </c>
      <c r="F44" s="181">
        <v>0</v>
      </c>
      <c r="G44" s="181">
        <v>0</v>
      </c>
      <c r="H44" s="181">
        <v>0</v>
      </c>
      <c r="I44" s="181">
        <v>0</v>
      </c>
      <c r="J44" s="181">
        <v>0</v>
      </c>
      <c r="K44" s="181">
        <v>0</v>
      </c>
      <c r="L44" s="181">
        <v>0</v>
      </c>
      <c r="M44" s="181">
        <v>0</v>
      </c>
      <c r="N44" s="181">
        <v>0</v>
      </c>
      <c r="O44" s="120"/>
      <c r="P44" s="37"/>
      <c r="R44" s="69"/>
    </row>
    <row r="45" spans="1:19" ht="13" x14ac:dyDescent="0.3">
      <c r="A45" s="416" t="s">
        <v>202</v>
      </c>
      <c r="B45" s="416"/>
      <c r="C45" s="416">
        <f t="shared" ref="C45:N45" si="8">C42*C44</f>
        <v>0</v>
      </c>
      <c r="D45" s="416">
        <f t="shared" si="8"/>
        <v>0</v>
      </c>
      <c r="E45" s="416">
        <f t="shared" si="8"/>
        <v>0</v>
      </c>
      <c r="F45" s="416">
        <f t="shared" si="8"/>
        <v>0</v>
      </c>
      <c r="G45" s="416">
        <f t="shared" si="8"/>
        <v>0</v>
      </c>
      <c r="H45" s="416">
        <f t="shared" si="8"/>
        <v>0</v>
      </c>
      <c r="I45" s="416">
        <f t="shared" si="8"/>
        <v>0</v>
      </c>
      <c r="J45" s="416">
        <f t="shared" si="8"/>
        <v>0</v>
      </c>
      <c r="K45" s="416">
        <f t="shared" si="8"/>
        <v>0</v>
      </c>
      <c r="L45" s="416">
        <f t="shared" si="8"/>
        <v>0</v>
      </c>
      <c r="M45" s="416">
        <f t="shared" si="8"/>
        <v>0</v>
      </c>
      <c r="N45" s="416">
        <f t="shared" si="8"/>
        <v>0</v>
      </c>
      <c r="O45" s="120">
        <f>SUM(C45:N45)</f>
        <v>0</v>
      </c>
      <c r="P45" s="37"/>
      <c r="R45" s="69"/>
    </row>
    <row r="46" spans="1:19" ht="13" x14ac:dyDescent="0.3">
      <c r="A46" s="420"/>
      <c r="B46" s="421"/>
      <c r="C46" s="422"/>
      <c r="D46" s="422"/>
      <c r="E46" s="422"/>
      <c r="F46" s="422"/>
      <c r="G46" s="422"/>
      <c r="H46" s="422"/>
      <c r="I46" s="422"/>
      <c r="J46" s="422"/>
      <c r="K46" s="422"/>
      <c r="L46" s="422"/>
      <c r="M46" s="422"/>
      <c r="N46" s="422"/>
      <c r="O46" s="423"/>
      <c r="P46" s="37"/>
      <c r="R46" s="52"/>
    </row>
    <row r="47" spans="1:19" ht="13" x14ac:dyDescent="0.3">
      <c r="A47" s="424" t="s">
        <v>203</v>
      </c>
      <c r="B47" s="139"/>
      <c r="C47" s="140">
        <f t="shared" ref="C47:N47" si="9">C42+C45</f>
        <v>6505.1752015643087</v>
      </c>
      <c r="D47" s="140">
        <f t="shared" si="9"/>
        <v>9975.5163106065229</v>
      </c>
      <c r="E47" s="140">
        <f t="shared" si="9"/>
        <v>11695.961724586017</v>
      </c>
      <c r="F47" s="140">
        <f t="shared" si="9"/>
        <v>12558.657725074592</v>
      </c>
      <c r="G47" s="140">
        <f t="shared" si="9"/>
        <v>12063.565500942845</v>
      </c>
      <c r="H47" s="140">
        <f t="shared" si="9"/>
        <v>11514.855104111833</v>
      </c>
      <c r="I47" s="140">
        <f t="shared" si="9"/>
        <v>12495.47656053002</v>
      </c>
      <c r="J47" s="140">
        <f t="shared" si="9"/>
        <v>12068.260716692756</v>
      </c>
      <c r="K47" s="140">
        <f t="shared" si="9"/>
        <v>12464.003870595705</v>
      </c>
      <c r="L47" s="140">
        <f t="shared" si="9"/>
        <v>13643.871897289899</v>
      </c>
      <c r="M47" s="140">
        <f t="shared" si="9"/>
        <v>12185.409803799776</v>
      </c>
      <c r="N47" s="140">
        <f t="shared" si="9"/>
        <v>15993.091895620833</v>
      </c>
      <c r="O47" s="141">
        <f>SUM(C47:N47)</f>
        <v>143163.84631141511</v>
      </c>
      <c r="P47" s="37"/>
    </row>
    <row r="48" spans="1:19" x14ac:dyDescent="0.25">
      <c r="A48" s="19"/>
      <c r="B48" s="19"/>
      <c r="C48" s="19"/>
      <c r="D48" s="19"/>
      <c r="E48" s="19"/>
      <c r="F48" s="19"/>
      <c r="G48" s="19"/>
      <c r="H48" s="19"/>
      <c r="I48" s="370"/>
      <c r="J48" s="19"/>
      <c r="K48" s="19"/>
      <c r="L48" s="19"/>
      <c r="M48" s="19"/>
      <c r="N48" s="19"/>
      <c r="O48" s="20"/>
      <c r="R48" s="69"/>
    </row>
    <row r="49" spans="1:18" x14ac:dyDescent="0.25">
      <c r="R49" s="69"/>
    </row>
    <row r="50" spans="1:18" x14ac:dyDescent="0.25">
      <c r="R50" s="52"/>
    </row>
    <row r="51" spans="1:18" ht="18" x14ac:dyDescent="0.4">
      <c r="A51" s="371" t="s">
        <v>204</v>
      </c>
      <c r="B51" s="425"/>
      <c r="C51" s="426"/>
      <c r="D51" s="426"/>
      <c r="E51" s="425" t="str">
        <f>Start!C7</f>
        <v>Neuplanung</v>
      </c>
      <c r="F51" s="2"/>
      <c r="G51" s="2"/>
      <c r="H51" s="2"/>
      <c r="I51" s="2"/>
      <c r="J51" s="2"/>
      <c r="K51" s="2"/>
      <c r="L51" s="2"/>
      <c r="M51" s="2"/>
      <c r="N51" s="2"/>
      <c r="O51" s="3"/>
    </row>
    <row r="52" spans="1:18" x14ac:dyDescent="0.25">
      <c r="A52" s="4"/>
      <c r="O52" s="5"/>
    </row>
    <row r="53" spans="1:18" x14ac:dyDescent="0.25">
      <c r="A53" s="4"/>
      <c r="O53" s="5"/>
    </row>
    <row r="54" spans="1:18" ht="13" x14ac:dyDescent="0.3">
      <c r="A54" s="407"/>
      <c r="B54" s="408"/>
      <c r="C54" s="199" t="s">
        <v>68</v>
      </c>
      <c r="D54" s="199" t="s">
        <v>69</v>
      </c>
      <c r="E54" s="199" t="s">
        <v>70</v>
      </c>
      <c r="F54" s="199" t="s">
        <v>71</v>
      </c>
      <c r="G54" s="199" t="s">
        <v>72</v>
      </c>
      <c r="H54" s="199" t="s">
        <v>73</v>
      </c>
      <c r="I54" s="199" t="s">
        <v>74</v>
      </c>
      <c r="J54" s="199" t="s">
        <v>75</v>
      </c>
      <c r="K54" s="199" t="s">
        <v>76</v>
      </c>
      <c r="L54" s="199" t="s">
        <v>77</v>
      </c>
      <c r="M54" s="199" t="s">
        <v>78</v>
      </c>
      <c r="N54" s="199" t="s">
        <v>79</v>
      </c>
      <c r="O54" s="24" t="s">
        <v>33</v>
      </c>
    </row>
    <row r="55" spans="1:18" x14ac:dyDescent="0.25">
      <c r="A55" s="409" t="s">
        <v>196</v>
      </c>
      <c r="B55" s="410"/>
      <c r="C55" s="411">
        <f>'U-Planung'!C48</f>
        <v>41384.725456797656</v>
      </c>
      <c r="D55" s="411">
        <f>'U-Planung'!D48</f>
        <v>62342.100698186747</v>
      </c>
      <c r="E55" s="411">
        <f>'U-Planung'!E48</f>
        <v>74306.863257593024</v>
      </c>
      <c r="F55" s="411">
        <f>'U-Planung'!F48</f>
        <v>75841.680746247483</v>
      </c>
      <c r="G55" s="411">
        <f>'U-Planung'!G48</f>
        <v>72851.820904173743</v>
      </c>
      <c r="H55" s="411">
        <f>'U-Planung'!H48</f>
        <v>69538.161144539103</v>
      </c>
      <c r="I55" s="411">
        <f>'U-Planung'!I48</f>
        <v>74741.462057089899</v>
      </c>
      <c r="J55" s="411">
        <f>'U-Planung'!J48</f>
        <v>71491.98147708812</v>
      </c>
      <c r="K55" s="411">
        <f>'U-Planung'!K48</f>
        <v>73119.493191277623</v>
      </c>
      <c r="L55" s="411">
        <f>'U-Planung'!L48</f>
        <v>79256.416548253634</v>
      </c>
      <c r="M55" s="411">
        <f>'U-Planung'!M48</f>
        <v>70083.464888039263</v>
      </c>
      <c r="N55" s="411">
        <f>'U-Planung'!N48</f>
        <v>91983.061084118235</v>
      </c>
      <c r="O55" s="120">
        <f>SUM(C55:N55)</f>
        <v>856941.23145340441</v>
      </c>
    </row>
    <row r="56" spans="1:18" x14ac:dyDescent="0.25">
      <c r="A56" s="412"/>
      <c r="B56" s="413"/>
      <c r="C56" s="384"/>
      <c r="D56" s="384"/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120"/>
    </row>
    <row r="57" spans="1:18" x14ac:dyDescent="0.25">
      <c r="A57" s="412" t="s">
        <v>197</v>
      </c>
      <c r="B57" s="415">
        <f>B30</f>
        <v>0.17386996809113797</v>
      </c>
      <c r="C57" s="416">
        <f t="shared" ref="C57:N57" si="10">$B57*C55</f>
        <v>7195.5608946339134</v>
      </c>
      <c r="D57" s="416">
        <f t="shared" si="10"/>
        <v>10839.41905912824</v>
      </c>
      <c r="E57" s="416">
        <f t="shared" si="10"/>
        <v>12919.731943550252</v>
      </c>
      <c r="F57" s="416">
        <f t="shared" si="10"/>
        <v>13186.590611328324</v>
      </c>
      <c r="G57" s="416">
        <f t="shared" si="10"/>
        <v>12666.743775989988</v>
      </c>
      <c r="H57" s="416">
        <f t="shared" si="10"/>
        <v>12090.597859317424</v>
      </c>
      <c r="I57" s="416">
        <f t="shared" si="10"/>
        <v>12995.29562295122</v>
      </c>
      <c r="J57" s="416">
        <f t="shared" si="10"/>
        <v>12430.308538193538</v>
      </c>
      <c r="K57" s="416">
        <f t="shared" si="10"/>
        <v>12713.28394800762</v>
      </c>
      <c r="L57" s="416">
        <f t="shared" si="10"/>
        <v>13780.310616262799</v>
      </c>
      <c r="M57" s="416">
        <f t="shared" si="10"/>
        <v>12185.409803799776</v>
      </c>
      <c r="N57" s="416">
        <f t="shared" si="10"/>
        <v>15993.091895620833</v>
      </c>
      <c r="O57" s="120">
        <f>SUM(C57:N57)</f>
        <v>148996.34456878391</v>
      </c>
      <c r="Q57" s="163" t="s">
        <v>205</v>
      </c>
    </row>
    <row r="58" spans="1:18" x14ac:dyDescent="0.25">
      <c r="A58" s="412"/>
      <c r="B58" s="417"/>
      <c r="C58" s="367"/>
      <c r="D58" s="367"/>
      <c r="E58" s="367"/>
      <c r="F58" s="367"/>
      <c r="G58" s="367"/>
      <c r="H58" s="367"/>
      <c r="I58" s="367"/>
      <c r="J58" s="367"/>
      <c r="K58" s="367"/>
      <c r="L58" s="367"/>
      <c r="M58" s="367"/>
      <c r="N58" s="367"/>
      <c r="O58" s="120"/>
    </row>
    <row r="59" spans="1:18" x14ac:dyDescent="0.25">
      <c r="A59" s="412"/>
      <c r="B59" s="417"/>
      <c r="C59" s="367"/>
      <c r="D59" s="367"/>
      <c r="E59" s="367"/>
      <c r="F59" s="367"/>
      <c r="G59" s="367"/>
      <c r="H59" s="367"/>
      <c r="I59" s="367"/>
      <c r="J59" s="367"/>
      <c r="K59" s="367"/>
      <c r="L59" s="367"/>
      <c r="M59" s="367"/>
      <c r="N59" s="367"/>
      <c r="O59" s="120"/>
    </row>
    <row r="60" spans="1:18" x14ac:dyDescent="0.25">
      <c r="A60" s="427" t="s">
        <v>198</v>
      </c>
      <c r="B60" s="416"/>
      <c r="C60" s="416">
        <f t="shared" ref="C60:N60" si="11">SUM(C57:C59)</f>
        <v>7195.5608946339134</v>
      </c>
      <c r="D60" s="416">
        <f t="shared" si="11"/>
        <v>10839.41905912824</v>
      </c>
      <c r="E60" s="416">
        <f t="shared" si="11"/>
        <v>12919.731943550252</v>
      </c>
      <c r="F60" s="416">
        <f t="shared" si="11"/>
        <v>13186.590611328324</v>
      </c>
      <c r="G60" s="416">
        <f t="shared" si="11"/>
        <v>12666.743775989988</v>
      </c>
      <c r="H60" s="416">
        <f t="shared" si="11"/>
        <v>12090.597859317424</v>
      </c>
      <c r="I60" s="416">
        <f t="shared" si="11"/>
        <v>12995.29562295122</v>
      </c>
      <c r="J60" s="416">
        <f t="shared" si="11"/>
        <v>12430.308538193538</v>
      </c>
      <c r="K60" s="416">
        <f t="shared" si="11"/>
        <v>12713.28394800762</v>
      </c>
      <c r="L60" s="416">
        <f t="shared" si="11"/>
        <v>13780.310616262799</v>
      </c>
      <c r="M60" s="416">
        <f t="shared" si="11"/>
        <v>12185.409803799776</v>
      </c>
      <c r="N60" s="416">
        <f t="shared" si="11"/>
        <v>15993.091895620833</v>
      </c>
      <c r="O60" s="120"/>
    </row>
    <row r="61" spans="1:18" x14ac:dyDescent="0.25">
      <c r="A61" s="412"/>
      <c r="B61" s="417"/>
      <c r="C61" s="119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20"/>
    </row>
    <row r="62" spans="1:18" x14ac:dyDescent="0.25">
      <c r="A62" s="412"/>
      <c r="B62" s="417"/>
      <c r="C62" s="119"/>
      <c r="D62" s="119"/>
      <c r="E62" s="119"/>
      <c r="F62" s="119"/>
      <c r="G62" s="119"/>
      <c r="H62" s="119"/>
      <c r="I62" s="119"/>
      <c r="J62" s="119"/>
      <c r="K62" s="119"/>
      <c r="L62" s="119"/>
      <c r="M62" s="119"/>
      <c r="N62" s="119"/>
      <c r="O62" s="120">
        <f>SUM(C62:N62)</f>
        <v>0</v>
      </c>
    </row>
    <row r="63" spans="1:18" x14ac:dyDescent="0.25">
      <c r="A63" s="412" t="s">
        <v>206</v>
      </c>
      <c r="B63" s="417" t="s">
        <v>207</v>
      </c>
      <c r="C63" s="181">
        <f>N39</f>
        <v>0</v>
      </c>
      <c r="D63" s="181">
        <f t="shared" ref="D63:N63" si="12">C63</f>
        <v>0</v>
      </c>
      <c r="E63" s="181">
        <f t="shared" si="12"/>
        <v>0</v>
      </c>
      <c r="F63" s="181">
        <f t="shared" si="12"/>
        <v>0</v>
      </c>
      <c r="G63" s="181">
        <f t="shared" si="12"/>
        <v>0</v>
      </c>
      <c r="H63" s="181">
        <f t="shared" si="12"/>
        <v>0</v>
      </c>
      <c r="I63" s="181">
        <f t="shared" si="12"/>
        <v>0</v>
      </c>
      <c r="J63" s="181">
        <f t="shared" si="12"/>
        <v>0</v>
      </c>
      <c r="K63" s="181">
        <f t="shared" si="12"/>
        <v>0</v>
      </c>
      <c r="L63" s="181">
        <f t="shared" si="12"/>
        <v>0</v>
      </c>
      <c r="M63" s="181">
        <f t="shared" si="12"/>
        <v>0</v>
      </c>
      <c r="N63" s="418">
        <f t="shared" si="12"/>
        <v>0</v>
      </c>
      <c r="O63" s="120"/>
    </row>
    <row r="64" spans="1:18" x14ac:dyDescent="0.25">
      <c r="A64" s="427" t="s">
        <v>199</v>
      </c>
      <c r="B64" s="416"/>
      <c r="C64" s="416">
        <f t="shared" ref="C64:N64" si="13">C60*C63</f>
        <v>0</v>
      </c>
      <c r="D64" s="416">
        <f t="shared" si="13"/>
        <v>0</v>
      </c>
      <c r="E64" s="416">
        <f t="shared" si="13"/>
        <v>0</v>
      </c>
      <c r="F64" s="416">
        <f t="shared" si="13"/>
        <v>0</v>
      </c>
      <c r="G64" s="416">
        <f t="shared" si="13"/>
        <v>0</v>
      </c>
      <c r="H64" s="416">
        <f t="shared" si="13"/>
        <v>0</v>
      </c>
      <c r="I64" s="416">
        <f t="shared" si="13"/>
        <v>0</v>
      </c>
      <c r="J64" s="416">
        <f t="shared" si="13"/>
        <v>0</v>
      </c>
      <c r="K64" s="416">
        <f t="shared" si="13"/>
        <v>0</v>
      </c>
      <c r="L64" s="416">
        <f t="shared" si="13"/>
        <v>0</v>
      </c>
      <c r="M64" s="416">
        <f t="shared" si="13"/>
        <v>0</v>
      </c>
      <c r="N64" s="416">
        <f t="shared" si="13"/>
        <v>0</v>
      </c>
      <c r="O64" s="120">
        <f>SUM(C64:N64)</f>
        <v>0</v>
      </c>
    </row>
    <row r="65" spans="1:15" x14ac:dyDescent="0.25">
      <c r="A65" s="412"/>
      <c r="B65" s="417"/>
      <c r="C65" s="119"/>
      <c r="D65" s="119"/>
      <c r="E65" s="119"/>
      <c r="F65" s="119"/>
      <c r="G65" s="119"/>
      <c r="H65" s="119"/>
      <c r="I65" s="119"/>
      <c r="J65" s="119"/>
      <c r="K65" s="119"/>
      <c r="L65" s="119"/>
      <c r="M65" s="119"/>
      <c r="N65" s="119"/>
      <c r="O65" s="120"/>
    </row>
    <row r="66" spans="1:15" x14ac:dyDescent="0.25">
      <c r="A66" s="409" t="s">
        <v>200</v>
      </c>
      <c r="B66" s="419"/>
      <c r="C66" s="411">
        <f t="shared" ref="C66:N66" si="14">C60-C64</f>
        <v>7195.5608946339134</v>
      </c>
      <c r="D66" s="411">
        <f t="shared" si="14"/>
        <v>10839.41905912824</v>
      </c>
      <c r="E66" s="411">
        <f t="shared" si="14"/>
        <v>12919.731943550252</v>
      </c>
      <c r="F66" s="411">
        <f t="shared" si="14"/>
        <v>13186.590611328324</v>
      </c>
      <c r="G66" s="411">
        <f t="shared" si="14"/>
        <v>12666.743775989988</v>
      </c>
      <c r="H66" s="411">
        <f t="shared" si="14"/>
        <v>12090.597859317424</v>
      </c>
      <c r="I66" s="411">
        <f t="shared" si="14"/>
        <v>12995.29562295122</v>
      </c>
      <c r="J66" s="411">
        <f t="shared" si="14"/>
        <v>12430.308538193538</v>
      </c>
      <c r="K66" s="411">
        <f t="shared" si="14"/>
        <v>12713.28394800762</v>
      </c>
      <c r="L66" s="411">
        <f t="shared" si="14"/>
        <v>13780.310616262799</v>
      </c>
      <c r="M66" s="411">
        <f t="shared" si="14"/>
        <v>12185.409803799776</v>
      </c>
      <c r="N66" s="411">
        <f t="shared" si="14"/>
        <v>15993.091895620833</v>
      </c>
      <c r="O66" s="120"/>
    </row>
    <row r="67" spans="1:15" x14ac:dyDescent="0.25">
      <c r="A67" s="412"/>
      <c r="B67" s="417"/>
      <c r="C67" s="119"/>
      <c r="D67" s="119"/>
      <c r="E67" s="119"/>
      <c r="F67" s="119"/>
      <c r="G67" s="119"/>
      <c r="H67" s="119"/>
      <c r="I67" s="119"/>
      <c r="J67" s="119"/>
      <c r="K67" s="119"/>
      <c r="L67" s="119"/>
      <c r="M67" s="119"/>
      <c r="N67" s="119"/>
      <c r="O67" s="120"/>
    </row>
    <row r="68" spans="1:15" x14ac:dyDescent="0.25">
      <c r="A68" s="412" t="s">
        <v>201</v>
      </c>
      <c r="B68" s="417" t="s">
        <v>128</v>
      </c>
      <c r="C68" s="181">
        <v>0</v>
      </c>
      <c r="D68" s="181">
        <v>0</v>
      </c>
      <c r="E68" s="181">
        <v>0</v>
      </c>
      <c r="F68" s="181">
        <v>0</v>
      </c>
      <c r="G68" s="181">
        <v>0</v>
      </c>
      <c r="H68" s="181">
        <v>0</v>
      </c>
      <c r="I68" s="181">
        <v>0</v>
      </c>
      <c r="J68" s="181">
        <v>0</v>
      </c>
      <c r="K68" s="181">
        <v>0</v>
      </c>
      <c r="L68" s="181">
        <v>0</v>
      </c>
      <c r="M68" s="181">
        <v>0</v>
      </c>
      <c r="N68" s="181">
        <v>0</v>
      </c>
      <c r="O68" s="120">
        <f>SUM(C68:N68)</f>
        <v>0</v>
      </c>
    </row>
    <row r="69" spans="1:15" x14ac:dyDescent="0.25">
      <c r="A69" s="427" t="s">
        <v>202</v>
      </c>
      <c r="B69" s="416"/>
      <c r="C69" s="416">
        <f t="shared" ref="C69:N69" si="15">C66*C68</f>
        <v>0</v>
      </c>
      <c r="D69" s="416">
        <f t="shared" si="15"/>
        <v>0</v>
      </c>
      <c r="E69" s="416">
        <f t="shared" si="15"/>
        <v>0</v>
      </c>
      <c r="F69" s="416">
        <f t="shared" si="15"/>
        <v>0</v>
      </c>
      <c r="G69" s="416">
        <f t="shared" si="15"/>
        <v>0</v>
      </c>
      <c r="H69" s="416">
        <f t="shared" si="15"/>
        <v>0</v>
      </c>
      <c r="I69" s="416">
        <f t="shared" si="15"/>
        <v>0</v>
      </c>
      <c r="J69" s="416">
        <f t="shared" si="15"/>
        <v>0</v>
      </c>
      <c r="K69" s="416">
        <f t="shared" si="15"/>
        <v>0</v>
      </c>
      <c r="L69" s="416">
        <f t="shared" si="15"/>
        <v>0</v>
      </c>
      <c r="M69" s="416">
        <f t="shared" si="15"/>
        <v>0</v>
      </c>
      <c r="N69" s="416">
        <f t="shared" si="15"/>
        <v>0</v>
      </c>
      <c r="O69" s="120">
        <f>SUM(C69:N69)</f>
        <v>0</v>
      </c>
    </row>
    <row r="70" spans="1:15" x14ac:dyDescent="0.25">
      <c r="A70" s="420"/>
      <c r="B70" s="421"/>
      <c r="C70" s="422"/>
      <c r="D70" s="422"/>
      <c r="E70" s="422"/>
      <c r="F70" s="422"/>
      <c r="G70" s="422"/>
      <c r="H70" s="422"/>
      <c r="I70" s="422"/>
      <c r="J70" s="422"/>
      <c r="K70" s="422"/>
      <c r="L70" s="422"/>
      <c r="M70" s="422"/>
      <c r="N70" s="422"/>
      <c r="O70" s="120">
        <f>SUM(C70:N70)</f>
        <v>0</v>
      </c>
    </row>
    <row r="71" spans="1:15" x14ac:dyDescent="0.25">
      <c r="A71" s="424" t="s">
        <v>203</v>
      </c>
      <c r="B71" s="139"/>
      <c r="C71" s="140">
        <f t="shared" ref="C71:N71" si="16">C66+C69</f>
        <v>7195.5608946339134</v>
      </c>
      <c r="D71" s="140">
        <f t="shared" si="16"/>
        <v>10839.41905912824</v>
      </c>
      <c r="E71" s="140">
        <f t="shared" si="16"/>
        <v>12919.731943550252</v>
      </c>
      <c r="F71" s="140">
        <f t="shared" si="16"/>
        <v>13186.590611328324</v>
      </c>
      <c r="G71" s="140">
        <f t="shared" si="16"/>
        <v>12666.743775989988</v>
      </c>
      <c r="H71" s="140">
        <f t="shared" si="16"/>
        <v>12090.597859317424</v>
      </c>
      <c r="I71" s="140">
        <f t="shared" si="16"/>
        <v>12995.29562295122</v>
      </c>
      <c r="J71" s="140">
        <f t="shared" si="16"/>
        <v>12430.308538193538</v>
      </c>
      <c r="K71" s="140">
        <f t="shared" si="16"/>
        <v>12713.28394800762</v>
      </c>
      <c r="L71" s="140">
        <f t="shared" si="16"/>
        <v>13780.310616262799</v>
      </c>
      <c r="M71" s="140">
        <f t="shared" si="16"/>
        <v>12185.409803799776</v>
      </c>
      <c r="N71" s="140">
        <f t="shared" si="16"/>
        <v>15993.091895620833</v>
      </c>
      <c r="O71" s="141">
        <f>SUM(C71:N71)</f>
        <v>148996.34456878391</v>
      </c>
    </row>
    <row r="72" spans="1:15" x14ac:dyDescent="0.25">
      <c r="A72" s="18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20"/>
    </row>
    <row r="75" spans="1:15" ht="23" x14ac:dyDescent="0.5">
      <c r="A75" s="428" t="s">
        <v>208</v>
      </c>
      <c r="B75" s="429"/>
      <c r="C75" s="2"/>
      <c r="D75" s="2"/>
      <c r="E75" s="425" t="str">
        <f>Start!C7</f>
        <v>Neuplanung</v>
      </c>
      <c r="F75" s="2"/>
      <c r="G75" s="2"/>
      <c r="H75" s="2"/>
      <c r="I75" s="2"/>
      <c r="J75" s="2"/>
      <c r="K75" s="2"/>
      <c r="L75" s="2"/>
      <c r="M75" s="2"/>
      <c r="N75" s="2"/>
      <c r="O75" s="3"/>
    </row>
    <row r="76" spans="1:15" x14ac:dyDescent="0.25">
      <c r="A76" s="4"/>
      <c r="O76" s="5"/>
    </row>
    <row r="77" spans="1:15" x14ac:dyDescent="0.25">
      <c r="A77" s="4"/>
      <c r="O77" s="5"/>
    </row>
    <row r="78" spans="1:15" ht="13" x14ac:dyDescent="0.3">
      <c r="A78" s="407"/>
      <c r="B78" s="408"/>
      <c r="C78" s="199" t="s">
        <v>68</v>
      </c>
      <c r="D78" s="199" t="s">
        <v>69</v>
      </c>
      <c r="E78" s="199" t="s">
        <v>70</v>
      </c>
      <c r="F78" s="199" t="s">
        <v>71</v>
      </c>
      <c r="G78" s="199" t="s">
        <v>72</v>
      </c>
      <c r="H78" s="199" t="s">
        <v>73</v>
      </c>
      <c r="I78" s="199" t="s">
        <v>74</v>
      </c>
      <c r="J78" s="199" t="s">
        <v>75</v>
      </c>
      <c r="K78" s="199" t="s">
        <v>76</v>
      </c>
      <c r="L78" s="199" t="s">
        <v>77</v>
      </c>
      <c r="M78" s="199" t="s">
        <v>78</v>
      </c>
      <c r="N78" s="199" t="s">
        <v>79</v>
      </c>
      <c r="O78" s="24" t="s">
        <v>33</v>
      </c>
    </row>
    <row r="79" spans="1:15" x14ac:dyDescent="0.25">
      <c r="A79" s="409" t="s">
        <v>196</v>
      </c>
      <c r="B79" s="410"/>
      <c r="C79" s="411">
        <f>'U-Planung'!C75</f>
        <v>41384.725456797656</v>
      </c>
      <c r="D79" s="411">
        <f>'U-Planung'!D75</f>
        <v>62342.100698186747</v>
      </c>
      <c r="E79" s="411">
        <f>'U-Planung'!E75</f>
        <v>74306.863257593024</v>
      </c>
      <c r="F79" s="411">
        <f>'U-Planung'!F75</f>
        <v>75841.680746247483</v>
      </c>
      <c r="G79" s="411">
        <f>'U-Planung'!G75</f>
        <v>72851.820904173743</v>
      </c>
      <c r="H79" s="411">
        <f>'U-Planung'!H75</f>
        <v>69538.161144539103</v>
      </c>
      <c r="I79" s="411">
        <f>'U-Planung'!I75</f>
        <v>74741.462057089899</v>
      </c>
      <c r="J79" s="411">
        <f>'U-Planung'!J75</f>
        <v>71491.98147708812</v>
      </c>
      <c r="K79" s="411">
        <f>'U-Planung'!K75</f>
        <v>73119.493191277623</v>
      </c>
      <c r="L79" s="411">
        <f>'U-Planung'!L75</f>
        <v>79256.416548253634</v>
      </c>
      <c r="M79" s="411">
        <f>'U-Planung'!M75</f>
        <v>70083.464888039263</v>
      </c>
      <c r="N79" s="411">
        <f>'U-Planung'!N75</f>
        <v>91983.061084118235</v>
      </c>
      <c r="O79" s="120">
        <f>SUM(C79:N79)</f>
        <v>856941.23145340441</v>
      </c>
    </row>
    <row r="80" spans="1:15" x14ac:dyDescent="0.25">
      <c r="A80" s="412"/>
      <c r="B80" s="413"/>
      <c r="C80" s="384"/>
      <c r="D80" s="384"/>
      <c r="E80" s="384"/>
      <c r="F80" s="384"/>
      <c r="G80" s="384"/>
      <c r="H80" s="384"/>
      <c r="I80" s="384"/>
      <c r="J80" s="384"/>
      <c r="K80" s="384"/>
      <c r="L80" s="384"/>
      <c r="M80" s="384"/>
      <c r="N80" s="384"/>
      <c r="O80" s="120"/>
    </row>
    <row r="81" spans="1:17" x14ac:dyDescent="0.25">
      <c r="A81" s="412" t="s">
        <v>197</v>
      </c>
      <c r="B81" s="415">
        <f>O71/O55</f>
        <v>0.17386996809113797</v>
      </c>
      <c r="C81" s="416">
        <f t="shared" ref="C81:N81" si="17">$B81*C79</f>
        <v>7195.5608946339134</v>
      </c>
      <c r="D81" s="416">
        <f t="shared" si="17"/>
        <v>10839.41905912824</v>
      </c>
      <c r="E81" s="416">
        <f t="shared" si="17"/>
        <v>12919.731943550252</v>
      </c>
      <c r="F81" s="416">
        <f t="shared" si="17"/>
        <v>13186.590611328324</v>
      </c>
      <c r="G81" s="416">
        <f t="shared" si="17"/>
        <v>12666.743775989988</v>
      </c>
      <c r="H81" s="416">
        <f t="shared" si="17"/>
        <v>12090.597859317424</v>
      </c>
      <c r="I81" s="416">
        <f t="shared" si="17"/>
        <v>12995.29562295122</v>
      </c>
      <c r="J81" s="416">
        <f t="shared" si="17"/>
        <v>12430.308538193538</v>
      </c>
      <c r="K81" s="416">
        <f t="shared" si="17"/>
        <v>12713.28394800762</v>
      </c>
      <c r="L81" s="416">
        <f t="shared" si="17"/>
        <v>13780.310616262799</v>
      </c>
      <c r="M81" s="416">
        <f t="shared" si="17"/>
        <v>12185.409803799776</v>
      </c>
      <c r="N81" s="416">
        <f t="shared" si="17"/>
        <v>15993.091895620833</v>
      </c>
      <c r="O81" s="120">
        <f>SUM(C81:N81)</f>
        <v>148996.34456878391</v>
      </c>
      <c r="Q81" s="163" t="s">
        <v>205</v>
      </c>
    </row>
    <row r="82" spans="1:17" x14ac:dyDescent="0.25">
      <c r="A82" s="412" t="s">
        <v>209</v>
      </c>
      <c r="B82" s="417"/>
      <c r="C82" s="367"/>
      <c r="D82" s="367"/>
      <c r="E82" s="367"/>
      <c r="F82" s="367"/>
      <c r="G82" s="367"/>
      <c r="H82" s="367"/>
      <c r="I82" s="367"/>
      <c r="J82" s="367"/>
      <c r="K82" s="367"/>
      <c r="L82" s="367"/>
      <c r="M82" s="367"/>
      <c r="N82" s="367"/>
      <c r="O82" s="120"/>
    </row>
    <row r="83" spans="1:17" x14ac:dyDescent="0.25">
      <c r="A83" s="412" t="s">
        <v>210</v>
      </c>
      <c r="B83" s="417"/>
      <c r="C83" s="367"/>
      <c r="D83" s="367"/>
      <c r="E83" s="367"/>
      <c r="F83" s="367"/>
      <c r="G83" s="367"/>
      <c r="H83" s="367"/>
      <c r="I83" s="367"/>
      <c r="J83" s="367"/>
      <c r="K83" s="367"/>
      <c r="L83" s="367"/>
      <c r="M83" s="367"/>
      <c r="N83" s="367"/>
      <c r="O83" s="120"/>
    </row>
    <row r="84" spans="1:17" x14ac:dyDescent="0.25">
      <c r="A84" s="416" t="s">
        <v>198</v>
      </c>
      <c r="B84" s="416"/>
      <c r="C84" s="416">
        <f t="shared" ref="C84:N84" si="18">SUM(C81:C83)</f>
        <v>7195.5608946339134</v>
      </c>
      <c r="D84" s="416">
        <f t="shared" si="18"/>
        <v>10839.41905912824</v>
      </c>
      <c r="E84" s="416">
        <f t="shared" si="18"/>
        <v>12919.731943550252</v>
      </c>
      <c r="F84" s="416">
        <f t="shared" si="18"/>
        <v>13186.590611328324</v>
      </c>
      <c r="G84" s="416">
        <f t="shared" si="18"/>
        <v>12666.743775989988</v>
      </c>
      <c r="H84" s="416">
        <f t="shared" si="18"/>
        <v>12090.597859317424</v>
      </c>
      <c r="I84" s="416">
        <f t="shared" si="18"/>
        <v>12995.29562295122</v>
      </c>
      <c r="J84" s="416">
        <f t="shared" si="18"/>
        <v>12430.308538193538</v>
      </c>
      <c r="K84" s="416">
        <f t="shared" si="18"/>
        <v>12713.28394800762</v>
      </c>
      <c r="L84" s="416">
        <f t="shared" si="18"/>
        <v>13780.310616262799</v>
      </c>
      <c r="M84" s="416">
        <f t="shared" si="18"/>
        <v>12185.409803799776</v>
      </c>
      <c r="N84" s="416">
        <f t="shared" si="18"/>
        <v>15993.091895620833</v>
      </c>
      <c r="O84" s="120"/>
    </row>
    <row r="85" spans="1:17" x14ac:dyDescent="0.25">
      <c r="A85" s="412"/>
      <c r="B85" s="417"/>
      <c r="C85" s="119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20"/>
    </row>
    <row r="86" spans="1:17" x14ac:dyDescent="0.25">
      <c r="A86" s="412"/>
      <c r="B86" s="417"/>
      <c r="C86" s="119"/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  <c r="O86" s="120">
        <f>SUM(C86:N86)</f>
        <v>0</v>
      </c>
    </row>
    <row r="87" spans="1:17" x14ac:dyDescent="0.25">
      <c r="A87" s="412" t="s">
        <v>206</v>
      </c>
      <c r="B87" s="417" t="s">
        <v>207</v>
      </c>
      <c r="C87" s="181">
        <f>N63</f>
        <v>0</v>
      </c>
      <c r="D87" s="181">
        <f t="shared" ref="D87:N87" si="19">C87</f>
        <v>0</v>
      </c>
      <c r="E87" s="181">
        <f t="shared" si="19"/>
        <v>0</v>
      </c>
      <c r="F87" s="181">
        <f t="shared" si="19"/>
        <v>0</v>
      </c>
      <c r="G87" s="181">
        <f t="shared" si="19"/>
        <v>0</v>
      </c>
      <c r="H87" s="181">
        <f t="shared" si="19"/>
        <v>0</v>
      </c>
      <c r="I87" s="181">
        <f t="shared" si="19"/>
        <v>0</v>
      </c>
      <c r="J87" s="181">
        <f t="shared" si="19"/>
        <v>0</v>
      </c>
      <c r="K87" s="181">
        <f t="shared" si="19"/>
        <v>0</v>
      </c>
      <c r="L87" s="181">
        <f t="shared" si="19"/>
        <v>0</v>
      </c>
      <c r="M87" s="181">
        <f t="shared" si="19"/>
        <v>0</v>
      </c>
      <c r="N87" s="418">
        <f t="shared" si="19"/>
        <v>0</v>
      </c>
      <c r="O87" s="120"/>
    </row>
    <row r="88" spans="1:17" x14ac:dyDescent="0.25">
      <c r="A88" s="416" t="s">
        <v>199</v>
      </c>
      <c r="B88" s="416"/>
      <c r="C88" s="416">
        <f t="shared" ref="C88:N88" si="20">C84*C87</f>
        <v>0</v>
      </c>
      <c r="D88" s="416">
        <f t="shared" si="20"/>
        <v>0</v>
      </c>
      <c r="E88" s="416">
        <f t="shared" si="20"/>
        <v>0</v>
      </c>
      <c r="F88" s="416">
        <f t="shared" si="20"/>
        <v>0</v>
      </c>
      <c r="G88" s="416">
        <f t="shared" si="20"/>
        <v>0</v>
      </c>
      <c r="H88" s="416">
        <f t="shared" si="20"/>
        <v>0</v>
      </c>
      <c r="I88" s="416">
        <f t="shared" si="20"/>
        <v>0</v>
      </c>
      <c r="J88" s="416">
        <f t="shared" si="20"/>
        <v>0</v>
      </c>
      <c r="K88" s="416">
        <f t="shared" si="20"/>
        <v>0</v>
      </c>
      <c r="L88" s="416">
        <f t="shared" si="20"/>
        <v>0</v>
      </c>
      <c r="M88" s="416">
        <f t="shared" si="20"/>
        <v>0</v>
      </c>
      <c r="N88" s="416">
        <f t="shared" si="20"/>
        <v>0</v>
      </c>
      <c r="O88" s="120">
        <f>SUM(C88:N88)</f>
        <v>0</v>
      </c>
    </row>
    <row r="89" spans="1:17" x14ac:dyDescent="0.25">
      <c r="A89" s="412"/>
      <c r="B89" s="417"/>
      <c r="C89" s="119"/>
      <c r="D89" s="119"/>
      <c r="E89" s="119"/>
      <c r="F89" s="119"/>
      <c r="G89" s="119"/>
      <c r="H89" s="119"/>
      <c r="I89" s="119"/>
      <c r="J89" s="119"/>
      <c r="K89" s="119"/>
      <c r="L89" s="119"/>
      <c r="M89" s="119"/>
      <c r="N89" s="119"/>
      <c r="O89" s="120"/>
    </row>
    <row r="90" spans="1:17" x14ac:dyDescent="0.25">
      <c r="A90" s="409" t="s">
        <v>200</v>
      </c>
      <c r="B90" s="419"/>
      <c r="C90" s="411">
        <f t="shared" ref="C90:N90" si="21">C84-C88</f>
        <v>7195.5608946339134</v>
      </c>
      <c r="D90" s="411">
        <f t="shared" si="21"/>
        <v>10839.41905912824</v>
      </c>
      <c r="E90" s="411">
        <f t="shared" si="21"/>
        <v>12919.731943550252</v>
      </c>
      <c r="F90" s="411">
        <f t="shared" si="21"/>
        <v>13186.590611328324</v>
      </c>
      <c r="G90" s="411">
        <f t="shared" si="21"/>
        <v>12666.743775989988</v>
      </c>
      <c r="H90" s="411">
        <f t="shared" si="21"/>
        <v>12090.597859317424</v>
      </c>
      <c r="I90" s="411">
        <f t="shared" si="21"/>
        <v>12995.29562295122</v>
      </c>
      <c r="J90" s="411">
        <f t="shared" si="21"/>
        <v>12430.308538193538</v>
      </c>
      <c r="K90" s="411">
        <f t="shared" si="21"/>
        <v>12713.28394800762</v>
      </c>
      <c r="L90" s="411">
        <f t="shared" si="21"/>
        <v>13780.310616262799</v>
      </c>
      <c r="M90" s="411">
        <f t="shared" si="21"/>
        <v>12185.409803799776</v>
      </c>
      <c r="N90" s="411">
        <f t="shared" si="21"/>
        <v>15993.091895620833</v>
      </c>
      <c r="O90" s="120">
        <f>SUM(C90:N90)</f>
        <v>148996.34456878391</v>
      </c>
    </row>
    <row r="91" spans="1:17" x14ac:dyDescent="0.25">
      <c r="A91" s="412"/>
      <c r="B91" s="417"/>
      <c r="C91" s="119"/>
      <c r="D91" s="119"/>
      <c r="E91" s="119"/>
      <c r="F91" s="119"/>
      <c r="G91" s="119"/>
      <c r="H91" s="119"/>
      <c r="I91" s="119"/>
      <c r="J91" s="119"/>
      <c r="K91" s="119"/>
      <c r="L91" s="119"/>
      <c r="M91" s="119"/>
      <c r="N91" s="119"/>
      <c r="O91" s="120"/>
    </row>
    <row r="92" spans="1:17" x14ac:dyDescent="0.25">
      <c r="A92" s="412" t="s">
        <v>201</v>
      </c>
      <c r="B92" s="417" t="s">
        <v>128</v>
      </c>
      <c r="C92" s="181">
        <v>0</v>
      </c>
      <c r="D92" s="181">
        <v>0</v>
      </c>
      <c r="E92" s="181">
        <v>0</v>
      </c>
      <c r="F92" s="181">
        <v>0</v>
      </c>
      <c r="G92" s="181">
        <v>0</v>
      </c>
      <c r="H92" s="181">
        <v>0</v>
      </c>
      <c r="I92" s="181">
        <v>0</v>
      </c>
      <c r="J92" s="181">
        <v>0</v>
      </c>
      <c r="K92" s="181">
        <v>0</v>
      </c>
      <c r="L92" s="181">
        <v>0</v>
      </c>
      <c r="M92" s="181">
        <v>0</v>
      </c>
      <c r="N92" s="181">
        <v>0</v>
      </c>
      <c r="O92" s="120"/>
    </row>
    <row r="93" spans="1:17" x14ac:dyDescent="0.25">
      <c r="A93" s="416" t="s">
        <v>202</v>
      </c>
      <c r="B93" s="416"/>
      <c r="C93" s="416">
        <f t="shared" ref="C93:N93" si="22">C90*C92</f>
        <v>0</v>
      </c>
      <c r="D93" s="416">
        <f t="shared" si="22"/>
        <v>0</v>
      </c>
      <c r="E93" s="416">
        <f t="shared" si="22"/>
        <v>0</v>
      </c>
      <c r="F93" s="416">
        <f t="shared" si="22"/>
        <v>0</v>
      </c>
      <c r="G93" s="416">
        <f t="shared" si="22"/>
        <v>0</v>
      </c>
      <c r="H93" s="416">
        <f t="shared" si="22"/>
        <v>0</v>
      </c>
      <c r="I93" s="416">
        <f t="shared" si="22"/>
        <v>0</v>
      </c>
      <c r="J93" s="416">
        <f t="shared" si="22"/>
        <v>0</v>
      </c>
      <c r="K93" s="416">
        <f t="shared" si="22"/>
        <v>0</v>
      </c>
      <c r="L93" s="416">
        <f t="shared" si="22"/>
        <v>0</v>
      </c>
      <c r="M93" s="416">
        <f t="shared" si="22"/>
        <v>0</v>
      </c>
      <c r="N93" s="416">
        <f t="shared" si="22"/>
        <v>0</v>
      </c>
      <c r="O93" s="120">
        <f>SUM(C93:N93)</f>
        <v>0</v>
      </c>
    </row>
    <row r="94" spans="1:17" x14ac:dyDescent="0.25">
      <c r="A94" s="420"/>
      <c r="B94" s="421"/>
      <c r="C94" s="422"/>
      <c r="D94" s="422"/>
      <c r="E94" s="422"/>
      <c r="F94" s="422"/>
      <c r="G94" s="422"/>
      <c r="H94" s="422"/>
      <c r="I94" s="422"/>
      <c r="J94" s="422"/>
      <c r="K94" s="422"/>
      <c r="L94" s="422"/>
      <c r="M94" s="422"/>
      <c r="N94" s="422"/>
      <c r="O94" s="423"/>
    </row>
    <row r="95" spans="1:17" x14ac:dyDescent="0.25">
      <c r="A95" s="424" t="s">
        <v>203</v>
      </c>
      <c r="B95" s="139"/>
      <c r="C95" s="140">
        <f t="shared" ref="C95:N95" si="23">C90+C93</f>
        <v>7195.5608946339134</v>
      </c>
      <c r="D95" s="140">
        <f t="shared" si="23"/>
        <v>10839.41905912824</v>
      </c>
      <c r="E95" s="140">
        <f t="shared" si="23"/>
        <v>12919.731943550252</v>
      </c>
      <c r="F95" s="140">
        <f t="shared" si="23"/>
        <v>13186.590611328324</v>
      </c>
      <c r="G95" s="140">
        <f t="shared" si="23"/>
        <v>12666.743775989988</v>
      </c>
      <c r="H95" s="140">
        <f t="shared" si="23"/>
        <v>12090.597859317424</v>
      </c>
      <c r="I95" s="140">
        <f t="shared" si="23"/>
        <v>12995.29562295122</v>
      </c>
      <c r="J95" s="140">
        <f t="shared" si="23"/>
        <v>12430.308538193538</v>
      </c>
      <c r="K95" s="140">
        <f t="shared" si="23"/>
        <v>12713.28394800762</v>
      </c>
      <c r="L95" s="140">
        <f t="shared" si="23"/>
        <v>13780.310616262799</v>
      </c>
      <c r="M95" s="140">
        <f t="shared" si="23"/>
        <v>12185.409803799776</v>
      </c>
      <c r="N95" s="140">
        <f t="shared" si="23"/>
        <v>15993.091895620833</v>
      </c>
      <c r="O95" s="141">
        <f>SUM(C95:N95)</f>
        <v>148996.34456878391</v>
      </c>
    </row>
    <row r="96" spans="1:17" x14ac:dyDescent="0.25">
      <c r="A96" s="18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20"/>
    </row>
  </sheetData>
  <pageMargins left="0.35416666666666702" right="0.23611111111111099" top="0.47222222222222199" bottom="0.23611111111111099" header="0.511811023622047" footer="0.511811023622047"/>
  <pageSetup paperSize="9" scale="74" orientation="landscape" horizontalDpi="300" verticalDpi="300" r:id="rId1"/>
  <rowBreaks count="1" manualBreakCount="1">
    <brk id="7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4:R74"/>
  <sheetViews>
    <sheetView zoomScale="116" zoomScaleNormal="116" workbookViewId="0">
      <selection activeCell="G62" sqref="G62"/>
    </sheetView>
  </sheetViews>
  <sheetFormatPr baseColWidth="10" defaultColWidth="10.453125" defaultRowHeight="12.5" x14ac:dyDescent="0.25"/>
  <cols>
    <col min="2" max="2" width="9.26953125" customWidth="1"/>
    <col min="3" max="3" width="49.81640625" customWidth="1"/>
    <col min="4" max="4" width="11.81640625" customWidth="1"/>
    <col min="5" max="5" width="11.54296875" customWidth="1"/>
  </cols>
  <sheetData>
    <row r="4" spans="1:18" x14ac:dyDescent="0.25">
      <c r="C4" t="s">
        <v>211</v>
      </c>
    </row>
    <row r="5" spans="1:18" x14ac:dyDescent="0.25">
      <c r="E5" t="s">
        <v>212</v>
      </c>
    </row>
    <row r="6" spans="1:18" x14ac:dyDescent="0.25">
      <c r="C6" t="s">
        <v>213</v>
      </c>
    </row>
    <row r="8" spans="1:18" x14ac:dyDescent="0.25">
      <c r="C8" t="s">
        <v>214</v>
      </c>
    </row>
    <row r="9" spans="1:18" x14ac:dyDescent="0.25">
      <c r="C9" t="s">
        <v>215</v>
      </c>
      <c r="D9" t="s">
        <v>216</v>
      </c>
    </row>
    <row r="10" spans="1:18" ht="15.5" x14ac:dyDescent="0.35">
      <c r="D10" t="s">
        <v>217</v>
      </c>
      <c r="J10" s="430"/>
    </row>
    <row r="13" spans="1:18" ht="18" x14ac:dyDescent="0.4">
      <c r="A13" s="431" t="s">
        <v>218</v>
      </c>
      <c r="B13" s="431" t="s">
        <v>219</v>
      </c>
      <c r="C13" s="371" t="s">
        <v>220</v>
      </c>
      <c r="D13" s="2"/>
      <c r="E13" s="432" t="s">
        <v>221</v>
      </c>
      <c r="F13" s="433" t="s">
        <v>68</v>
      </c>
      <c r="G13" s="433" t="s">
        <v>69</v>
      </c>
      <c r="H13" s="433" t="s">
        <v>70</v>
      </c>
      <c r="I13" s="433" t="s">
        <v>71</v>
      </c>
      <c r="J13" s="433" t="s">
        <v>72</v>
      </c>
      <c r="K13" s="433" t="s">
        <v>73</v>
      </c>
      <c r="L13" s="433" t="s">
        <v>74</v>
      </c>
      <c r="M13" s="433" t="s">
        <v>75</v>
      </c>
      <c r="N13" s="433" t="s">
        <v>76</v>
      </c>
      <c r="O13" s="433" t="s">
        <v>77</v>
      </c>
      <c r="P13" s="433" t="s">
        <v>78</v>
      </c>
      <c r="Q13" s="434" t="s">
        <v>79</v>
      </c>
    </row>
    <row r="14" spans="1:18" ht="14.5" x14ac:dyDescent="0.35">
      <c r="C14" s="435"/>
      <c r="D14" s="436"/>
      <c r="E14" s="437"/>
      <c r="F14" s="438">
        <f t="shared" ref="F14:Q21" si="0">$E14</f>
        <v>0</v>
      </c>
      <c r="G14" s="438">
        <f t="shared" si="0"/>
        <v>0</v>
      </c>
      <c r="H14" s="438">
        <f t="shared" si="0"/>
        <v>0</v>
      </c>
      <c r="I14" s="438">
        <f t="shared" si="0"/>
        <v>0</v>
      </c>
      <c r="J14" s="438">
        <f t="shared" si="0"/>
        <v>0</v>
      </c>
      <c r="K14" s="438">
        <f t="shared" si="0"/>
        <v>0</v>
      </c>
      <c r="L14" s="438">
        <f t="shared" si="0"/>
        <v>0</v>
      </c>
      <c r="M14" s="438">
        <f t="shared" si="0"/>
        <v>0</v>
      </c>
      <c r="N14" s="438">
        <f t="shared" si="0"/>
        <v>0</v>
      </c>
      <c r="O14" s="438">
        <f t="shared" si="0"/>
        <v>0</v>
      </c>
      <c r="P14" s="438">
        <f t="shared" si="0"/>
        <v>0</v>
      </c>
      <c r="Q14" s="439">
        <f t="shared" si="0"/>
        <v>0</v>
      </c>
      <c r="R14" s="163">
        <f>SUM(F14:Q14)</f>
        <v>0</v>
      </c>
    </row>
    <row r="15" spans="1:18" ht="14.5" x14ac:dyDescent="0.35">
      <c r="A15" s="431">
        <v>2705</v>
      </c>
      <c r="B15" s="431">
        <v>4410</v>
      </c>
      <c r="C15" s="435" t="s">
        <v>222</v>
      </c>
      <c r="D15" s="436">
        <v>0.19</v>
      </c>
      <c r="E15" s="440"/>
      <c r="F15" s="438">
        <f t="shared" si="0"/>
        <v>0</v>
      </c>
      <c r="G15" s="438">
        <f t="shared" si="0"/>
        <v>0</v>
      </c>
      <c r="H15" s="438">
        <f t="shared" si="0"/>
        <v>0</v>
      </c>
      <c r="I15" s="438">
        <f t="shared" si="0"/>
        <v>0</v>
      </c>
      <c r="J15" s="438">
        <f t="shared" si="0"/>
        <v>0</v>
      </c>
      <c r="K15" s="438">
        <f t="shared" si="0"/>
        <v>0</v>
      </c>
      <c r="L15" s="438">
        <f t="shared" si="0"/>
        <v>0</v>
      </c>
      <c r="M15" s="438">
        <f t="shared" si="0"/>
        <v>0</v>
      </c>
      <c r="N15" s="438">
        <f t="shared" si="0"/>
        <v>0</v>
      </c>
      <c r="O15" s="438">
        <f t="shared" si="0"/>
        <v>0</v>
      </c>
      <c r="P15" s="438">
        <f t="shared" si="0"/>
        <v>0</v>
      </c>
      <c r="Q15" s="439">
        <f t="shared" si="0"/>
        <v>0</v>
      </c>
      <c r="R15" s="163">
        <f>SUM(F15:Q15)</f>
        <v>0</v>
      </c>
    </row>
    <row r="16" spans="1:18" ht="14.5" x14ac:dyDescent="0.35">
      <c r="A16" s="431">
        <v>2705</v>
      </c>
      <c r="B16" s="431">
        <v>4402</v>
      </c>
      <c r="C16" s="435" t="s">
        <v>223</v>
      </c>
      <c r="D16" s="436">
        <v>0.19</v>
      </c>
      <c r="E16" s="440"/>
      <c r="F16" s="438">
        <f t="shared" si="0"/>
        <v>0</v>
      </c>
      <c r="G16" s="438">
        <f t="shared" si="0"/>
        <v>0</v>
      </c>
      <c r="H16" s="438">
        <f t="shared" si="0"/>
        <v>0</v>
      </c>
      <c r="I16" s="438">
        <f t="shared" si="0"/>
        <v>0</v>
      </c>
      <c r="J16" s="438">
        <f t="shared" si="0"/>
        <v>0</v>
      </c>
      <c r="K16" s="438">
        <f t="shared" si="0"/>
        <v>0</v>
      </c>
      <c r="L16" s="438">
        <f t="shared" si="0"/>
        <v>0</v>
      </c>
      <c r="M16" s="438">
        <f t="shared" si="0"/>
        <v>0</v>
      </c>
      <c r="N16" s="438">
        <f t="shared" si="0"/>
        <v>0</v>
      </c>
      <c r="O16" s="438">
        <f t="shared" si="0"/>
        <v>0</v>
      </c>
      <c r="P16" s="438">
        <f t="shared" si="0"/>
        <v>0</v>
      </c>
      <c r="Q16" s="439">
        <f t="shared" si="0"/>
        <v>0</v>
      </c>
      <c r="R16" s="163"/>
    </row>
    <row r="17" spans="1:18" ht="14.5" x14ac:dyDescent="0.35">
      <c r="A17" s="431">
        <v>8910</v>
      </c>
      <c r="B17" s="431">
        <v>4646</v>
      </c>
      <c r="C17" s="435" t="s">
        <v>224</v>
      </c>
      <c r="D17" s="436">
        <v>0.19</v>
      </c>
      <c r="E17" s="440">
        <v>0</v>
      </c>
      <c r="F17" s="438">
        <f t="shared" si="0"/>
        <v>0</v>
      </c>
      <c r="G17" s="438">
        <f t="shared" si="0"/>
        <v>0</v>
      </c>
      <c r="H17" s="438">
        <f t="shared" si="0"/>
        <v>0</v>
      </c>
      <c r="I17" s="438">
        <f t="shared" si="0"/>
        <v>0</v>
      </c>
      <c r="J17" s="438">
        <f t="shared" si="0"/>
        <v>0</v>
      </c>
      <c r="K17" s="438">
        <f t="shared" si="0"/>
        <v>0</v>
      </c>
      <c r="L17" s="438">
        <f t="shared" si="0"/>
        <v>0</v>
      </c>
      <c r="M17" s="438">
        <f t="shared" si="0"/>
        <v>0</v>
      </c>
      <c r="N17" s="438">
        <f t="shared" si="0"/>
        <v>0</v>
      </c>
      <c r="O17" s="438">
        <f t="shared" si="0"/>
        <v>0</v>
      </c>
      <c r="P17" s="438">
        <f t="shared" si="0"/>
        <v>0</v>
      </c>
      <c r="Q17" s="439">
        <f t="shared" si="0"/>
        <v>0</v>
      </c>
      <c r="R17" s="163"/>
    </row>
    <row r="18" spans="1:18" ht="14.5" x14ac:dyDescent="0.35">
      <c r="A18" s="431">
        <v>8921</v>
      </c>
      <c r="B18" s="431">
        <v>4640</v>
      </c>
      <c r="C18" s="435" t="s">
        <v>225</v>
      </c>
      <c r="D18" s="436">
        <v>0.19</v>
      </c>
      <c r="E18" s="440">
        <v>0</v>
      </c>
      <c r="F18" s="438">
        <f t="shared" si="0"/>
        <v>0</v>
      </c>
      <c r="G18" s="438">
        <f t="shared" si="0"/>
        <v>0</v>
      </c>
      <c r="H18" s="438">
        <f t="shared" si="0"/>
        <v>0</v>
      </c>
      <c r="I18" s="438">
        <f t="shared" si="0"/>
        <v>0</v>
      </c>
      <c r="J18" s="438">
        <f t="shared" si="0"/>
        <v>0</v>
      </c>
      <c r="K18" s="438">
        <f t="shared" si="0"/>
        <v>0</v>
      </c>
      <c r="L18" s="438">
        <f t="shared" si="0"/>
        <v>0</v>
      </c>
      <c r="M18" s="438">
        <f t="shared" si="0"/>
        <v>0</v>
      </c>
      <c r="N18" s="438">
        <f t="shared" si="0"/>
        <v>0</v>
      </c>
      <c r="O18" s="438">
        <f t="shared" si="0"/>
        <v>0</v>
      </c>
      <c r="P18" s="438">
        <f t="shared" si="0"/>
        <v>0</v>
      </c>
      <c r="Q18" s="439">
        <f t="shared" si="0"/>
        <v>0</v>
      </c>
      <c r="R18" s="163">
        <f>SUM(F18:Q18)</f>
        <v>0</v>
      </c>
    </row>
    <row r="19" spans="1:18" ht="14.5" x14ac:dyDescent="0.35">
      <c r="A19" s="431"/>
      <c r="B19" s="431"/>
      <c r="C19" s="435" t="s">
        <v>226</v>
      </c>
      <c r="D19" s="436">
        <v>0.19</v>
      </c>
      <c r="E19" s="440"/>
      <c r="F19" s="438">
        <f t="shared" si="0"/>
        <v>0</v>
      </c>
      <c r="G19" s="438">
        <f t="shared" si="0"/>
        <v>0</v>
      </c>
      <c r="H19" s="438">
        <f t="shared" si="0"/>
        <v>0</v>
      </c>
      <c r="I19" s="438">
        <f t="shared" si="0"/>
        <v>0</v>
      </c>
      <c r="J19" s="438">
        <f t="shared" si="0"/>
        <v>0</v>
      </c>
      <c r="K19" s="438">
        <f t="shared" si="0"/>
        <v>0</v>
      </c>
      <c r="L19" s="438">
        <f t="shared" si="0"/>
        <v>0</v>
      </c>
      <c r="M19" s="438">
        <f t="shared" si="0"/>
        <v>0</v>
      </c>
      <c r="N19" s="438">
        <f t="shared" si="0"/>
        <v>0</v>
      </c>
      <c r="O19" s="438">
        <f t="shared" si="0"/>
        <v>0</v>
      </c>
      <c r="P19" s="438">
        <f t="shared" si="0"/>
        <v>0</v>
      </c>
      <c r="Q19" s="439">
        <f t="shared" si="0"/>
        <v>0</v>
      </c>
      <c r="R19" s="163">
        <f>SUM(F19:Q19)</f>
        <v>0</v>
      </c>
    </row>
    <row r="20" spans="1:18" ht="14.5" x14ac:dyDescent="0.35">
      <c r="A20" s="431"/>
      <c r="B20" s="431">
        <v>4620</v>
      </c>
      <c r="C20" s="435" t="s">
        <v>227</v>
      </c>
      <c r="D20" s="436">
        <v>0.19</v>
      </c>
      <c r="E20" s="440"/>
      <c r="F20" s="438">
        <f t="shared" si="0"/>
        <v>0</v>
      </c>
      <c r="G20" s="438">
        <f t="shared" si="0"/>
        <v>0</v>
      </c>
      <c r="H20" s="438">
        <f t="shared" si="0"/>
        <v>0</v>
      </c>
      <c r="I20" s="438">
        <f t="shared" si="0"/>
        <v>0</v>
      </c>
      <c r="J20" s="438">
        <f t="shared" si="0"/>
        <v>0</v>
      </c>
      <c r="K20" s="438">
        <f t="shared" si="0"/>
        <v>0</v>
      </c>
      <c r="L20" s="438">
        <f t="shared" si="0"/>
        <v>0</v>
      </c>
      <c r="M20" s="438">
        <f t="shared" si="0"/>
        <v>0</v>
      </c>
      <c r="N20" s="438">
        <f t="shared" si="0"/>
        <v>0</v>
      </c>
      <c r="O20" s="438">
        <f t="shared" si="0"/>
        <v>0</v>
      </c>
      <c r="P20" s="438">
        <f t="shared" si="0"/>
        <v>0</v>
      </c>
      <c r="Q20" s="439">
        <f t="shared" si="0"/>
        <v>0</v>
      </c>
      <c r="R20" s="163">
        <f>SUM(F20:Q20)</f>
        <v>0</v>
      </c>
    </row>
    <row r="21" spans="1:18" ht="14.5" x14ac:dyDescent="0.35">
      <c r="A21" s="431"/>
      <c r="B21" s="431">
        <v>4945</v>
      </c>
      <c r="C21" s="435" t="s">
        <v>228</v>
      </c>
      <c r="D21" s="436">
        <v>0.19</v>
      </c>
      <c r="E21" s="440"/>
      <c r="F21" s="438">
        <f t="shared" si="0"/>
        <v>0</v>
      </c>
      <c r="G21" s="438">
        <f t="shared" si="0"/>
        <v>0</v>
      </c>
      <c r="H21" s="438">
        <f t="shared" si="0"/>
        <v>0</v>
      </c>
      <c r="I21" s="438">
        <f t="shared" si="0"/>
        <v>0</v>
      </c>
      <c r="J21" s="438">
        <f t="shared" si="0"/>
        <v>0</v>
      </c>
      <c r="K21" s="438">
        <f t="shared" si="0"/>
        <v>0</v>
      </c>
      <c r="L21" s="438">
        <f t="shared" si="0"/>
        <v>0</v>
      </c>
      <c r="M21" s="438">
        <f t="shared" si="0"/>
        <v>0</v>
      </c>
      <c r="N21" s="438">
        <f t="shared" si="0"/>
        <v>0</v>
      </c>
      <c r="O21" s="438">
        <f t="shared" si="0"/>
        <v>0</v>
      </c>
      <c r="P21" s="438">
        <f t="shared" si="0"/>
        <v>0</v>
      </c>
      <c r="Q21" s="439">
        <f t="shared" si="0"/>
        <v>0</v>
      </c>
      <c r="R21" s="163">
        <f>SUM(F21:Q21)</f>
        <v>0</v>
      </c>
    </row>
    <row r="22" spans="1:18" ht="14.5" x14ac:dyDescent="0.35">
      <c r="A22" s="431">
        <v>8611</v>
      </c>
      <c r="B22" s="431">
        <v>4947</v>
      </c>
      <c r="C22" s="435" t="s">
        <v>229</v>
      </c>
      <c r="D22" s="436">
        <v>0.19</v>
      </c>
      <c r="E22" s="440">
        <v>485</v>
      </c>
      <c r="F22" s="438">
        <f t="shared" ref="F22:Q24" si="1">$E22</f>
        <v>485</v>
      </c>
      <c r="G22" s="438">
        <f t="shared" si="1"/>
        <v>485</v>
      </c>
      <c r="H22" s="438">
        <f t="shared" si="1"/>
        <v>485</v>
      </c>
      <c r="I22" s="438">
        <f t="shared" si="1"/>
        <v>485</v>
      </c>
      <c r="J22" s="438">
        <f t="shared" si="1"/>
        <v>485</v>
      </c>
      <c r="K22" s="438">
        <f t="shared" si="1"/>
        <v>485</v>
      </c>
      <c r="L22" s="438">
        <f t="shared" si="1"/>
        <v>485</v>
      </c>
      <c r="M22" s="438">
        <f t="shared" si="1"/>
        <v>485</v>
      </c>
      <c r="N22" s="438">
        <f t="shared" si="1"/>
        <v>485</v>
      </c>
      <c r="O22" s="438">
        <f t="shared" si="1"/>
        <v>485</v>
      </c>
      <c r="P22" s="438">
        <f t="shared" si="1"/>
        <v>485</v>
      </c>
      <c r="Q22" s="439">
        <f t="shared" si="1"/>
        <v>485</v>
      </c>
      <c r="R22" s="163"/>
    </row>
    <row r="23" spans="1:18" ht="14.5" x14ac:dyDescent="0.35">
      <c r="A23" s="431">
        <v>8613</v>
      </c>
      <c r="B23" s="431">
        <v>4945</v>
      </c>
      <c r="C23" s="435" t="s">
        <v>230</v>
      </c>
      <c r="D23" s="436">
        <v>0.19</v>
      </c>
      <c r="E23" s="440"/>
      <c r="F23" s="438">
        <f t="shared" si="1"/>
        <v>0</v>
      </c>
      <c r="G23" s="438">
        <f t="shared" si="1"/>
        <v>0</v>
      </c>
      <c r="H23" s="438">
        <f t="shared" si="1"/>
        <v>0</v>
      </c>
      <c r="I23" s="438">
        <f t="shared" si="1"/>
        <v>0</v>
      </c>
      <c r="J23" s="438">
        <f t="shared" si="1"/>
        <v>0</v>
      </c>
      <c r="K23" s="438">
        <f t="shared" si="1"/>
        <v>0</v>
      </c>
      <c r="L23" s="438">
        <f t="shared" si="1"/>
        <v>0</v>
      </c>
      <c r="M23" s="438">
        <f t="shared" si="1"/>
        <v>0</v>
      </c>
      <c r="N23" s="438">
        <f t="shared" si="1"/>
        <v>0</v>
      </c>
      <c r="O23" s="438">
        <f t="shared" si="1"/>
        <v>0</v>
      </c>
      <c r="P23" s="438">
        <f t="shared" si="1"/>
        <v>0</v>
      </c>
      <c r="Q23" s="439">
        <f t="shared" si="1"/>
        <v>0</v>
      </c>
      <c r="R23" s="163"/>
    </row>
    <row r="24" spans="1:18" ht="14.5" x14ac:dyDescent="0.35">
      <c r="A24" s="431">
        <v>8922</v>
      </c>
      <c r="B24" s="431"/>
      <c r="C24" s="435" t="s">
        <v>231</v>
      </c>
      <c r="D24" s="436">
        <v>0.19</v>
      </c>
      <c r="E24" s="441"/>
      <c r="F24" s="438">
        <f t="shared" si="1"/>
        <v>0</v>
      </c>
      <c r="G24" s="438">
        <f t="shared" si="1"/>
        <v>0</v>
      </c>
      <c r="H24" s="438">
        <f t="shared" si="1"/>
        <v>0</v>
      </c>
      <c r="I24" s="438">
        <f t="shared" si="1"/>
        <v>0</v>
      </c>
      <c r="J24" s="438">
        <f t="shared" si="1"/>
        <v>0</v>
      </c>
      <c r="K24" s="438">
        <f t="shared" si="1"/>
        <v>0</v>
      </c>
      <c r="L24" s="438">
        <f t="shared" si="1"/>
        <v>0</v>
      </c>
      <c r="M24" s="438">
        <f t="shared" si="1"/>
        <v>0</v>
      </c>
      <c r="N24" s="438">
        <f t="shared" si="1"/>
        <v>0</v>
      </c>
      <c r="O24" s="438">
        <f t="shared" si="1"/>
        <v>0</v>
      </c>
      <c r="P24" s="438">
        <f t="shared" si="1"/>
        <v>0</v>
      </c>
      <c r="Q24" s="439">
        <f t="shared" si="1"/>
        <v>0</v>
      </c>
      <c r="R24" s="163">
        <f>SUM(F24:Q24)</f>
        <v>0</v>
      </c>
    </row>
    <row r="25" spans="1:18" ht="14.5" x14ac:dyDescent="0.35">
      <c r="A25" s="431"/>
      <c r="B25" s="431"/>
      <c r="C25" s="442" t="s">
        <v>232</v>
      </c>
      <c r="D25" s="443">
        <v>0.19</v>
      </c>
      <c r="E25" s="444"/>
      <c r="F25" s="444">
        <f t="shared" ref="F25:Q25" si="2">SUM(F14:F24)</f>
        <v>485</v>
      </c>
      <c r="G25" s="444">
        <f t="shared" si="2"/>
        <v>485</v>
      </c>
      <c r="H25" s="444">
        <f t="shared" si="2"/>
        <v>485</v>
      </c>
      <c r="I25" s="444">
        <f t="shared" si="2"/>
        <v>485</v>
      </c>
      <c r="J25" s="444">
        <f t="shared" si="2"/>
        <v>485</v>
      </c>
      <c r="K25" s="444">
        <f t="shared" si="2"/>
        <v>485</v>
      </c>
      <c r="L25" s="444">
        <f t="shared" si="2"/>
        <v>485</v>
      </c>
      <c r="M25" s="444">
        <f t="shared" si="2"/>
        <v>485</v>
      </c>
      <c r="N25" s="444">
        <f t="shared" si="2"/>
        <v>485</v>
      </c>
      <c r="O25" s="444">
        <f t="shared" si="2"/>
        <v>485</v>
      </c>
      <c r="P25" s="444">
        <f t="shared" si="2"/>
        <v>485</v>
      </c>
      <c r="Q25" s="445">
        <f t="shared" si="2"/>
        <v>485</v>
      </c>
      <c r="R25" s="163">
        <f>SUM(F25:Q25)</f>
        <v>5820</v>
      </c>
    </row>
    <row r="26" spans="1:18" x14ac:dyDescent="0.25">
      <c r="A26" s="431"/>
      <c r="B26" s="431"/>
      <c r="C26" s="4"/>
      <c r="Q26" s="5"/>
    </row>
    <row r="27" spans="1:18" ht="14.5" x14ac:dyDescent="0.35">
      <c r="A27" s="431"/>
      <c r="B27" s="431"/>
      <c r="C27" s="446"/>
      <c r="D27" s="447"/>
      <c r="E27" s="955"/>
      <c r="F27" s="448">
        <f t="shared" ref="F27:Q30" si="3">$E27</f>
        <v>0</v>
      </c>
      <c r="G27" s="448">
        <f t="shared" si="3"/>
        <v>0</v>
      </c>
      <c r="H27" s="448">
        <f t="shared" si="3"/>
        <v>0</v>
      </c>
      <c r="I27" s="448">
        <f t="shared" si="3"/>
        <v>0</v>
      </c>
      <c r="J27" s="448">
        <f t="shared" si="3"/>
        <v>0</v>
      </c>
      <c r="K27" s="448">
        <f t="shared" si="3"/>
        <v>0</v>
      </c>
      <c r="L27" s="448">
        <f t="shared" si="3"/>
        <v>0</v>
      </c>
      <c r="M27" s="448">
        <f t="shared" si="3"/>
        <v>0</v>
      </c>
      <c r="N27" s="448">
        <f t="shared" si="3"/>
        <v>0</v>
      </c>
      <c r="O27" s="448">
        <f t="shared" si="3"/>
        <v>0</v>
      </c>
      <c r="P27" s="448">
        <f t="shared" si="3"/>
        <v>0</v>
      </c>
      <c r="Q27" s="449">
        <f t="shared" si="3"/>
        <v>0</v>
      </c>
      <c r="R27" s="163">
        <f>SUM(F27:Q27)</f>
        <v>0</v>
      </c>
    </row>
    <row r="28" spans="1:18" ht="14.5" x14ac:dyDescent="0.35">
      <c r="A28" s="431"/>
      <c r="B28" s="431">
        <v>4610</v>
      </c>
      <c r="C28" s="446" t="s">
        <v>233</v>
      </c>
      <c r="D28" s="447">
        <v>7.0000000000000007E-2</v>
      </c>
      <c r="E28" s="956"/>
      <c r="F28" s="448">
        <f t="shared" si="3"/>
        <v>0</v>
      </c>
      <c r="G28" s="448">
        <f t="shared" si="3"/>
        <v>0</v>
      </c>
      <c r="H28" s="448">
        <f t="shared" si="3"/>
        <v>0</v>
      </c>
      <c r="I28" s="448">
        <f t="shared" si="3"/>
        <v>0</v>
      </c>
      <c r="J28" s="448">
        <f t="shared" si="3"/>
        <v>0</v>
      </c>
      <c r="K28" s="448">
        <f t="shared" si="3"/>
        <v>0</v>
      </c>
      <c r="L28" s="448">
        <f t="shared" si="3"/>
        <v>0</v>
      </c>
      <c r="M28" s="448">
        <f t="shared" si="3"/>
        <v>0</v>
      </c>
      <c r="N28" s="448">
        <f t="shared" si="3"/>
        <v>0</v>
      </c>
      <c r="O28" s="448">
        <f t="shared" si="3"/>
        <v>0</v>
      </c>
      <c r="P28" s="448">
        <f t="shared" si="3"/>
        <v>0</v>
      </c>
      <c r="Q28" s="449">
        <f t="shared" si="3"/>
        <v>0</v>
      </c>
      <c r="R28" s="163">
        <f>SUM(F28:Q28)</f>
        <v>0</v>
      </c>
    </row>
    <row r="29" spans="1:18" ht="14.5" x14ac:dyDescent="0.35">
      <c r="A29" s="431"/>
      <c r="B29" s="431"/>
      <c r="C29" s="446" t="s">
        <v>234</v>
      </c>
      <c r="D29" s="447">
        <v>7.0000000000000007E-2</v>
      </c>
      <c r="E29" s="956"/>
      <c r="F29" s="448">
        <f t="shared" si="3"/>
        <v>0</v>
      </c>
      <c r="G29" s="448">
        <f t="shared" si="3"/>
        <v>0</v>
      </c>
      <c r="H29" s="448">
        <f t="shared" si="3"/>
        <v>0</v>
      </c>
      <c r="I29" s="448">
        <f t="shared" si="3"/>
        <v>0</v>
      </c>
      <c r="J29" s="448">
        <f t="shared" si="3"/>
        <v>0</v>
      </c>
      <c r="K29" s="448">
        <f t="shared" si="3"/>
        <v>0</v>
      </c>
      <c r="L29" s="448">
        <f t="shared" si="3"/>
        <v>0</v>
      </c>
      <c r="M29" s="448">
        <f t="shared" si="3"/>
        <v>0</v>
      </c>
      <c r="N29" s="448">
        <f t="shared" si="3"/>
        <v>0</v>
      </c>
      <c r="O29" s="448">
        <f t="shared" si="3"/>
        <v>0</v>
      </c>
      <c r="P29" s="448">
        <f t="shared" si="3"/>
        <v>0</v>
      </c>
      <c r="Q29" s="449">
        <f t="shared" si="3"/>
        <v>0</v>
      </c>
      <c r="R29" s="163">
        <f>SUM(F29:Q29)</f>
        <v>0</v>
      </c>
    </row>
    <row r="30" spans="1:18" ht="14.5" x14ac:dyDescent="0.35">
      <c r="A30" s="431">
        <v>8915</v>
      </c>
      <c r="B30" s="431">
        <v>4941</v>
      </c>
      <c r="C30" s="446" t="s">
        <v>235</v>
      </c>
      <c r="D30" s="447">
        <v>7.0000000000000007E-2</v>
      </c>
      <c r="E30" s="957">
        <v>0</v>
      </c>
      <c r="F30" s="448">
        <f t="shared" si="3"/>
        <v>0</v>
      </c>
      <c r="G30" s="448">
        <f t="shared" si="3"/>
        <v>0</v>
      </c>
      <c r="H30" s="448">
        <f t="shared" si="3"/>
        <v>0</v>
      </c>
      <c r="I30" s="448">
        <f t="shared" si="3"/>
        <v>0</v>
      </c>
      <c r="J30" s="448">
        <f t="shared" si="3"/>
        <v>0</v>
      </c>
      <c r="K30" s="448">
        <f t="shared" si="3"/>
        <v>0</v>
      </c>
      <c r="L30" s="448">
        <f t="shared" si="3"/>
        <v>0</v>
      </c>
      <c r="M30" s="448">
        <f t="shared" si="3"/>
        <v>0</v>
      </c>
      <c r="N30" s="448">
        <f t="shared" si="3"/>
        <v>0</v>
      </c>
      <c r="O30" s="448">
        <f t="shared" si="3"/>
        <v>0</v>
      </c>
      <c r="P30" s="448">
        <f t="shared" si="3"/>
        <v>0</v>
      </c>
      <c r="Q30" s="449">
        <f t="shared" si="3"/>
        <v>0</v>
      </c>
      <c r="R30" s="163">
        <f>SUM(F30:Q30)</f>
        <v>0</v>
      </c>
    </row>
    <row r="31" spans="1:18" ht="14.5" x14ac:dyDescent="0.35">
      <c r="A31" s="431"/>
      <c r="B31" s="431"/>
      <c r="C31" s="450" t="s">
        <v>236</v>
      </c>
      <c r="D31" s="451">
        <v>7.0000000000000007E-2</v>
      </c>
      <c r="E31" s="452"/>
      <c r="F31" s="452">
        <f t="shared" ref="F31:Q31" si="4">SUM(F27:F30)</f>
        <v>0</v>
      </c>
      <c r="G31" s="452">
        <f t="shared" si="4"/>
        <v>0</v>
      </c>
      <c r="H31" s="452">
        <f t="shared" si="4"/>
        <v>0</v>
      </c>
      <c r="I31" s="452">
        <f t="shared" si="4"/>
        <v>0</v>
      </c>
      <c r="J31" s="452">
        <f t="shared" si="4"/>
        <v>0</v>
      </c>
      <c r="K31" s="452">
        <f t="shared" si="4"/>
        <v>0</v>
      </c>
      <c r="L31" s="452">
        <f t="shared" si="4"/>
        <v>0</v>
      </c>
      <c r="M31" s="452">
        <f t="shared" si="4"/>
        <v>0</v>
      </c>
      <c r="N31" s="452">
        <f t="shared" si="4"/>
        <v>0</v>
      </c>
      <c r="O31" s="452">
        <f t="shared" si="4"/>
        <v>0</v>
      </c>
      <c r="P31" s="452">
        <f t="shared" si="4"/>
        <v>0</v>
      </c>
      <c r="Q31" s="453">
        <f t="shared" si="4"/>
        <v>0</v>
      </c>
      <c r="R31" s="163">
        <f>SUM(F31:Q31)</f>
        <v>0</v>
      </c>
    </row>
    <row r="32" spans="1:18" x14ac:dyDescent="0.25">
      <c r="A32" s="431"/>
      <c r="B32" s="431"/>
      <c r="C32" s="4"/>
      <c r="F32" s="163"/>
      <c r="Q32" s="5"/>
    </row>
    <row r="33" spans="1:18" ht="14.5" x14ac:dyDescent="0.35">
      <c r="A33" s="431"/>
      <c r="B33" s="431">
        <v>4839</v>
      </c>
      <c r="C33" s="454" t="s">
        <v>237</v>
      </c>
      <c r="D33" s="455"/>
      <c r="E33" s="958"/>
      <c r="F33" s="457">
        <f t="shared" ref="F33:K38" si="5">$E33</f>
        <v>0</v>
      </c>
      <c r="G33" s="457">
        <f t="shared" si="5"/>
        <v>0</v>
      </c>
      <c r="H33" s="457">
        <f t="shared" si="5"/>
        <v>0</v>
      </c>
      <c r="I33" s="457">
        <f t="shared" si="5"/>
        <v>0</v>
      </c>
      <c r="J33" s="457">
        <f t="shared" si="5"/>
        <v>0</v>
      </c>
      <c r="K33" s="457">
        <f t="shared" si="5"/>
        <v>0</v>
      </c>
      <c r="L33" s="457">
        <f t="shared" ref="L33:Q38" si="6">$E33</f>
        <v>0</v>
      </c>
      <c r="M33" s="457">
        <f t="shared" si="6"/>
        <v>0</v>
      </c>
      <c r="N33" s="457">
        <f t="shared" si="6"/>
        <v>0</v>
      </c>
      <c r="O33" s="457">
        <f t="shared" si="6"/>
        <v>0</v>
      </c>
      <c r="P33" s="457">
        <f t="shared" si="6"/>
        <v>0</v>
      </c>
      <c r="Q33" s="458">
        <f t="shared" si="6"/>
        <v>0</v>
      </c>
      <c r="R33" s="163">
        <f>SUM(F33:Q33)</f>
        <v>0</v>
      </c>
    </row>
    <row r="34" spans="1:18" ht="14.5" x14ac:dyDescent="0.35">
      <c r="A34" s="431"/>
      <c r="B34" s="431"/>
      <c r="C34" s="454" t="s">
        <v>238</v>
      </c>
      <c r="D34" s="455"/>
      <c r="E34" s="959"/>
      <c r="F34" s="457">
        <f t="shared" si="5"/>
        <v>0</v>
      </c>
      <c r="G34" s="457">
        <f t="shared" si="5"/>
        <v>0</v>
      </c>
      <c r="H34" s="457">
        <f t="shared" si="5"/>
        <v>0</v>
      </c>
      <c r="I34" s="457">
        <f t="shared" si="5"/>
        <v>0</v>
      </c>
      <c r="J34" s="457">
        <f t="shared" si="5"/>
        <v>0</v>
      </c>
      <c r="K34" s="457">
        <f t="shared" si="5"/>
        <v>0</v>
      </c>
      <c r="L34" s="457">
        <f t="shared" si="6"/>
        <v>0</v>
      </c>
      <c r="M34" s="457">
        <f t="shared" si="6"/>
        <v>0</v>
      </c>
      <c r="N34" s="457">
        <f t="shared" si="6"/>
        <v>0</v>
      </c>
      <c r="O34" s="457">
        <f t="shared" si="6"/>
        <v>0</v>
      </c>
      <c r="P34" s="457">
        <f t="shared" si="6"/>
        <v>0</v>
      </c>
      <c r="Q34" s="458">
        <f t="shared" si="6"/>
        <v>0</v>
      </c>
      <c r="R34" s="163">
        <f>SUM(F34:Q34)</f>
        <v>0</v>
      </c>
    </row>
    <row r="35" spans="1:18" ht="14.5" x14ac:dyDescent="0.35">
      <c r="A35" s="431">
        <v>8920</v>
      </c>
      <c r="B35" s="431">
        <v>4639</v>
      </c>
      <c r="C35" s="454" t="s">
        <v>239</v>
      </c>
      <c r="D35" s="455"/>
      <c r="E35" s="959">
        <v>0</v>
      </c>
      <c r="F35" s="457">
        <f t="shared" si="5"/>
        <v>0</v>
      </c>
      <c r="G35" s="457">
        <f t="shared" si="5"/>
        <v>0</v>
      </c>
      <c r="H35" s="457">
        <f t="shared" si="5"/>
        <v>0</v>
      </c>
      <c r="I35" s="457">
        <f t="shared" si="5"/>
        <v>0</v>
      </c>
      <c r="J35" s="457">
        <f t="shared" si="5"/>
        <v>0</v>
      </c>
      <c r="K35" s="457">
        <f t="shared" si="5"/>
        <v>0</v>
      </c>
      <c r="L35" s="457">
        <f t="shared" si="6"/>
        <v>0</v>
      </c>
      <c r="M35" s="457">
        <f t="shared" si="6"/>
        <v>0</v>
      </c>
      <c r="N35" s="457">
        <f t="shared" si="6"/>
        <v>0</v>
      </c>
      <c r="O35" s="457">
        <f t="shared" si="6"/>
        <v>0</v>
      </c>
      <c r="P35" s="457">
        <f t="shared" si="6"/>
        <v>0</v>
      </c>
      <c r="Q35" s="458">
        <f t="shared" si="6"/>
        <v>0</v>
      </c>
      <c r="R35" s="163">
        <f>SUM(F35:Q35)</f>
        <v>0</v>
      </c>
    </row>
    <row r="36" spans="1:18" ht="14.5" x14ac:dyDescent="0.35">
      <c r="A36" s="431"/>
      <c r="B36" s="431"/>
      <c r="C36" s="454" t="s">
        <v>240</v>
      </c>
      <c r="D36" s="455"/>
      <c r="E36" s="959"/>
      <c r="F36" s="457">
        <f t="shared" si="5"/>
        <v>0</v>
      </c>
      <c r="G36" s="457">
        <f t="shared" si="5"/>
        <v>0</v>
      </c>
      <c r="H36" s="457">
        <f t="shared" si="5"/>
        <v>0</v>
      </c>
      <c r="I36" s="457">
        <f t="shared" si="5"/>
        <v>0</v>
      </c>
      <c r="J36" s="457">
        <f t="shared" si="5"/>
        <v>0</v>
      </c>
      <c r="K36" s="457">
        <f t="shared" si="5"/>
        <v>0</v>
      </c>
      <c r="L36" s="457">
        <f t="shared" si="6"/>
        <v>0</v>
      </c>
      <c r="M36" s="457">
        <f t="shared" si="6"/>
        <v>0</v>
      </c>
      <c r="N36" s="457">
        <f t="shared" si="6"/>
        <v>0</v>
      </c>
      <c r="O36" s="457">
        <f t="shared" si="6"/>
        <v>0</v>
      </c>
      <c r="P36" s="457">
        <f t="shared" si="6"/>
        <v>0</v>
      </c>
      <c r="Q36" s="458">
        <f t="shared" si="6"/>
        <v>0</v>
      </c>
      <c r="R36" s="163">
        <f>SUM(F36:Q36)</f>
        <v>0</v>
      </c>
    </row>
    <row r="37" spans="1:18" ht="14.5" x14ac:dyDescent="0.35">
      <c r="A37" s="431">
        <v>2749</v>
      </c>
      <c r="B37" s="431">
        <v>4972</v>
      </c>
      <c r="C37" s="454" t="s">
        <v>241</v>
      </c>
      <c r="D37" s="455"/>
      <c r="E37" s="959"/>
      <c r="F37" s="457">
        <f t="shared" si="5"/>
        <v>0</v>
      </c>
      <c r="G37" s="457">
        <f t="shared" si="5"/>
        <v>0</v>
      </c>
      <c r="H37" s="457">
        <f t="shared" si="5"/>
        <v>0</v>
      </c>
      <c r="I37" s="457">
        <f t="shared" si="5"/>
        <v>0</v>
      </c>
      <c r="J37" s="457">
        <f t="shared" si="5"/>
        <v>0</v>
      </c>
      <c r="K37" s="457">
        <f t="shared" si="5"/>
        <v>0</v>
      </c>
      <c r="L37" s="457">
        <f t="shared" si="6"/>
        <v>0</v>
      </c>
      <c r="M37" s="457">
        <f t="shared" si="6"/>
        <v>0</v>
      </c>
      <c r="N37" s="457">
        <f t="shared" si="6"/>
        <v>0</v>
      </c>
      <c r="O37" s="457">
        <f t="shared" si="6"/>
        <v>0</v>
      </c>
      <c r="P37" s="457">
        <f t="shared" si="6"/>
        <v>0</v>
      </c>
      <c r="Q37" s="458">
        <f t="shared" si="6"/>
        <v>0</v>
      </c>
      <c r="R37" s="163"/>
    </row>
    <row r="38" spans="1:18" ht="14.5" x14ac:dyDescent="0.35">
      <c r="A38" s="431"/>
      <c r="B38" s="431">
        <v>4949</v>
      </c>
      <c r="C38" s="454" t="s">
        <v>242</v>
      </c>
      <c r="D38" s="455"/>
      <c r="E38" s="960"/>
      <c r="F38" s="457">
        <f t="shared" si="5"/>
        <v>0</v>
      </c>
      <c r="G38" s="457">
        <f t="shared" si="5"/>
        <v>0</v>
      </c>
      <c r="H38" s="457">
        <f t="shared" si="5"/>
        <v>0</v>
      </c>
      <c r="I38" s="457">
        <f t="shared" si="5"/>
        <v>0</v>
      </c>
      <c r="J38" s="457">
        <f t="shared" si="5"/>
        <v>0</v>
      </c>
      <c r="K38" s="457">
        <f t="shared" si="5"/>
        <v>0</v>
      </c>
      <c r="L38" s="457">
        <f t="shared" si="6"/>
        <v>0</v>
      </c>
      <c r="M38" s="457">
        <f t="shared" si="6"/>
        <v>0</v>
      </c>
      <c r="N38" s="457">
        <f t="shared" si="6"/>
        <v>0</v>
      </c>
      <c r="O38" s="457">
        <f t="shared" si="6"/>
        <v>0</v>
      </c>
      <c r="P38" s="457">
        <f t="shared" si="6"/>
        <v>0</v>
      </c>
      <c r="Q38" s="458">
        <f t="shared" si="6"/>
        <v>0</v>
      </c>
      <c r="R38" s="163"/>
    </row>
    <row r="39" spans="1:18" ht="14.5" x14ac:dyDescent="0.35">
      <c r="A39" s="431"/>
      <c r="B39" s="431"/>
      <c r="C39" s="461" t="s">
        <v>243</v>
      </c>
      <c r="D39" s="463"/>
      <c r="E39" s="463"/>
      <c r="F39" s="463">
        <f>SUM(F33:F38)</f>
        <v>0</v>
      </c>
      <c r="G39" s="463">
        <f t="shared" ref="G39:Q39" si="7">SUM(G33:G38)</f>
        <v>0</v>
      </c>
      <c r="H39" s="463">
        <f t="shared" si="7"/>
        <v>0</v>
      </c>
      <c r="I39" s="463">
        <f t="shared" si="7"/>
        <v>0</v>
      </c>
      <c r="J39" s="463">
        <f t="shared" si="7"/>
        <v>0</v>
      </c>
      <c r="K39" s="463">
        <f t="shared" si="7"/>
        <v>0</v>
      </c>
      <c r="L39" s="463">
        <f t="shared" si="7"/>
        <v>0</v>
      </c>
      <c r="M39" s="463">
        <f t="shared" si="7"/>
        <v>0</v>
      </c>
      <c r="N39" s="463">
        <f t="shared" si="7"/>
        <v>0</v>
      </c>
      <c r="O39" s="463">
        <f t="shared" si="7"/>
        <v>0</v>
      </c>
      <c r="P39" s="463">
        <f t="shared" si="7"/>
        <v>0</v>
      </c>
      <c r="Q39" s="463">
        <f t="shared" si="7"/>
        <v>0</v>
      </c>
      <c r="R39" s="163">
        <f>SUM(F39:Q39)</f>
        <v>0</v>
      </c>
    </row>
    <row r="40" spans="1:18" x14ac:dyDescent="0.25">
      <c r="C40" s="4"/>
      <c r="F40" s="163"/>
      <c r="Q40" s="5"/>
      <c r="R40" s="163"/>
    </row>
    <row r="41" spans="1:18" ht="15" thickBot="1" x14ac:dyDescent="0.4">
      <c r="C41" s="465" t="s">
        <v>244</v>
      </c>
      <c r="D41" s="466"/>
      <c r="E41" s="466"/>
      <c r="F41" s="466">
        <f t="shared" ref="F41:Q41" si="8">F31+F25+F39</f>
        <v>485</v>
      </c>
      <c r="G41" s="466">
        <f t="shared" si="8"/>
        <v>485</v>
      </c>
      <c r="H41" s="466">
        <f t="shared" si="8"/>
        <v>485</v>
      </c>
      <c r="I41" s="466">
        <f t="shared" si="8"/>
        <v>485</v>
      </c>
      <c r="J41" s="466">
        <f t="shared" si="8"/>
        <v>485</v>
      </c>
      <c r="K41" s="466">
        <f t="shared" si="8"/>
        <v>485</v>
      </c>
      <c r="L41" s="466">
        <f t="shared" si="8"/>
        <v>485</v>
      </c>
      <c r="M41" s="466">
        <f t="shared" si="8"/>
        <v>485</v>
      </c>
      <c r="N41" s="466">
        <f t="shared" si="8"/>
        <v>485</v>
      </c>
      <c r="O41" s="466">
        <f t="shared" si="8"/>
        <v>485</v>
      </c>
      <c r="P41" s="466">
        <f t="shared" si="8"/>
        <v>485</v>
      </c>
      <c r="Q41" s="467">
        <f t="shared" si="8"/>
        <v>485</v>
      </c>
      <c r="R41" s="163">
        <f>SUM(F41:Q41)</f>
        <v>5820</v>
      </c>
    </row>
    <row r="44" spans="1:18" ht="18" x14ac:dyDescent="0.4">
      <c r="A44" s="431" t="s">
        <v>218</v>
      </c>
      <c r="B44" s="431" t="s">
        <v>219</v>
      </c>
      <c r="C44" s="371" t="s">
        <v>245</v>
      </c>
      <c r="D44" s="2"/>
      <c r="E44" s="432" t="s">
        <v>221</v>
      </c>
      <c r="F44" s="433" t="s">
        <v>68</v>
      </c>
      <c r="G44" s="433" t="s">
        <v>69</v>
      </c>
      <c r="H44" s="433" t="s">
        <v>70</v>
      </c>
      <c r="I44" s="433" t="s">
        <v>71</v>
      </c>
      <c r="J44" s="433" t="s">
        <v>72</v>
      </c>
      <c r="K44" s="433" t="s">
        <v>73</v>
      </c>
      <c r="L44" s="433" t="s">
        <v>74</v>
      </c>
      <c r="M44" s="433" t="s">
        <v>75</v>
      </c>
      <c r="N44" s="433" t="s">
        <v>76</v>
      </c>
      <c r="O44" s="433" t="s">
        <v>77</v>
      </c>
      <c r="P44" s="433" t="s">
        <v>78</v>
      </c>
      <c r="Q44" s="434" t="s">
        <v>79</v>
      </c>
    </row>
    <row r="45" spans="1:18" ht="14.5" x14ac:dyDescent="0.35">
      <c r="A45" s="468" t="str">
        <f>IF(A14=0,"",A14)</f>
        <v/>
      </c>
      <c r="B45" s="468" t="str">
        <f>IF(B14=0,"",B14)</f>
        <v/>
      </c>
      <c r="C45" s="435" t="str">
        <f>IF(C14=0,"",C14)</f>
        <v/>
      </c>
      <c r="D45" s="469">
        <v>0.19</v>
      </c>
      <c r="E45" s="978">
        <f>E14</f>
        <v>0</v>
      </c>
      <c r="F45" s="438">
        <f t="shared" ref="F45:Q55" si="9">$E45</f>
        <v>0</v>
      </c>
      <c r="G45" s="438">
        <f t="shared" si="9"/>
        <v>0</v>
      </c>
      <c r="H45" s="438">
        <f t="shared" si="9"/>
        <v>0</v>
      </c>
      <c r="I45" s="438">
        <f t="shared" si="9"/>
        <v>0</v>
      </c>
      <c r="J45" s="438">
        <f t="shared" si="9"/>
        <v>0</v>
      </c>
      <c r="K45" s="438">
        <f t="shared" si="9"/>
        <v>0</v>
      </c>
      <c r="L45" s="438">
        <f t="shared" si="9"/>
        <v>0</v>
      </c>
      <c r="M45" s="438">
        <f t="shared" si="9"/>
        <v>0</v>
      </c>
      <c r="N45" s="438">
        <f t="shared" si="9"/>
        <v>0</v>
      </c>
      <c r="O45" s="438">
        <f t="shared" si="9"/>
        <v>0</v>
      </c>
      <c r="P45" s="438">
        <f t="shared" si="9"/>
        <v>0</v>
      </c>
      <c r="Q45" s="438">
        <f t="shared" si="9"/>
        <v>0</v>
      </c>
      <c r="R45" s="163">
        <f>SUM(F45:Q45)</f>
        <v>0</v>
      </c>
    </row>
    <row r="46" spans="1:18" ht="14.5" x14ac:dyDescent="0.35">
      <c r="A46" s="431">
        <v>2705</v>
      </c>
      <c r="B46" s="431">
        <f>B15</f>
        <v>4410</v>
      </c>
      <c r="C46" s="435" t="str">
        <f>IF(C15=0,"",C15)</f>
        <v>Erlöse KOST 19% USt</v>
      </c>
      <c r="D46" s="436">
        <v>0.19</v>
      </c>
      <c r="E46" s="979">
        <f t="shared" ref="E46:E55" si="10">E15</f>
        <v>0</v>
      </c>
      <c r="F46" s="438">
        <f t="shared" si="9"/>
        <v>0</v>
      </c>
      <c r="G46" s="438">
        <f t="shared" si="9"/>
        <v>0</v>
      </c>
      <c r="H46" s="438">
        <f t="shared" si="9"/>
        <v>0</v>
      </c>
      <c r="I46" s="438">
        <f t="shared" si="9"/>
        <v>0</v>
      </c>
      <c r="J46" s="438">
        <f t="shared" si="9"/>
        <v>0</v>
      </c>
      <c r="K46" s="438">
        <f t="shared" si="9"/>
        <v>0</v>
      </c>
      <c r="L46" s="438">
        <f t="shared" si="9"/>
        <v>0</v>
      </c>
      <c r="M46" s="438">
        <f t="shared" si="9"/>
        <v>0</v>
      </c>
      <c r="N46" s="438">
        <f t="shared" si="9"/>
        <v>0</v>
      </c>
      <c r="O46" s="438">
        <f t="shared" si="9"/>
        <v>0</v>
      </c>
      <c r="P46" s="438">
        <f t="shared" si="9"/>
        <v>0</v>
      </c>
      <c r="Q46" s="438">
        <f t="shared" si="9"/>
        <v>0</v>
      </c>
      <c r="R46" s="163">
        <f>SUM(F46:Q46)</f>
        <v>0</v>
      </c>
    </row>
    <row r="47" spans="1:18" ht="14.5" x14ac:dyDescent="0.35">
      <c r="A47" s="431">
        <v>2705</v>
      </c>
      <c r="B47" s="431">
        <f t="shared" ref="B47:B54" si="11">B16</f>
        <v>4402</v>
      </c>
      <c r="C47" s="435" t="str">
        <f t="shared" ref="C47:C55" si="12">IF(C16=0,"",C16)</f>
        <v>So. regelm. Erträge Photovoltaik</v>
      </c>
      <c r="D47" s="436">
        <v>0.19</v>
      </c>
      <c r="E47" s="979">
        <f t="shared" si="10"/>
        <v>0</v>
      </c>
      <c r="F47" s="438">
        <f t="shared" si="9"/>
        <v>0</v>
      </c>
      <c r="G47" s="438">
        <f t="shared" si="9"/>
        <v>0</v>
      </c>
      <c r="H47" s="438">
        <f t="shared" si="9"/>
        <v>0</v>
      </c>
      <c r="I47" s="438">
        <f t="shared" si="9"/>
        <v>0</v>
      </c>
      <c r="J47" s="438">
        <f t="shared" si="9"/>
        <v>0</v>
      </c>
      <c r="K47" s="438">
        <f t="shared" si="9"/>
        <v>0</v>
      </c>
      <c r="L47" s="438">
        <f t="shared" si="9"/>
        <v>0</v>
      </c>
      <c r="M47" s="438">
        <f t="shared" si="9"/>
        <v>0</v>
      </c>
      <c r="N47" s="438">
        <f t="shared" si="9"/>
        <v>0</v>
      </c>
      <c r="O47" s="438">
        <f t="shared" si="9"/>
        <v>0</v>
      </c>
      <c r="P47" s="438">
        <f t="shared" si="9"/>
        <v>0</v>
      </c>
      <c r="Q47" s="438">
        <f t="shared" si="9"/>
        <v>0</v>
      </c>
      <c r="R47" s="163"/>
    </row>
    <row r="48" spans="1:18" ht="14.5" x14ac:dyDescent="0.35">
      <c r="A48" s="431">
        <v>8921</v>
      </c>
      <c r="B48" s="431">
        <f t="shared" si="11"/>
        <v>4646</v>
      </c>
      <c r="C48" s="435" t="str">
        <f t="shared" si="12"/>
        <v xml:space="preserve">    Verwendung von Gegenst. (Tel) 19% USt</v>
      </c>
      <c r="D48" s="436">
        <v>0.19</v>
      </c>
      <c r="E48" s="979">
        <f t="shared" si="10"/>
        <v>0</v>
      </c>
      <c r="F48" s="438">
        <f t="shared" si="9"/>
        <v>0</v>
      </c>
      <c r="G48" s="438">
        <f t="shared" si="9"/>
        <v>0</v>
      </c>
      <c r="H48" s="438">
        <f t="shared" si="9"/>
        <v>0</v>
      </c>
      <c r="I48" s="438">
        <f t="shared" si="9"/>
        <v>0</v>
      </c>
      <c r="J48" s="438">
        <f t="shared" si="9"/>
        <v>0</v>
      </c>
      <c r="K48" s="438">
        <f t="shared" si="9"/>
        <v>0</v>
      </c>
      <c r="L48" s="438">
        <f t="shared" si="9"/>
        <v>0</v>
      </c>
      <c r="M48" s="438">
        <f t="shared" si="9"/>
        <v>0</v>
      </c>
      <c r="N48" s="438">
        <f t="shared" si="9"/>
        <v>0</v>
      </c>
      <c r="O48" s="438">
        <f t="shared" si="9"/>
        <v>0</v>
      </c>
      <c r="P48" s="438">
        <f t="shared" si="9"/>
        <v>0</v>
      </c>
      <c r="Q48" s="438">
        <f t="shared" si="9"/>
        <v>0</v>
      </c>
      <c r="R48" s="163">
        <f>SUM(F48:Q48)</f>
        <v>0</v>
      </c>
    </row>
    <row r="49" spans="1:18" ht="14.5" x14ac:dyDescent="0.35">
      <c r="A49" s="431">
        <v>8915</v>
      </c>
      <c r="B49" s="431">
        <f t="shared" si="11"/>
        <v>4640</v>
      </c>
      <c r="C49" s="435" t="str">
        <f t="shared" si="12"/>
        <v>Verw. Von Gegenständen (KfZ)</v>
      </c>
      <c r="D49" s="436">
        <v>0.19</v>
      </c>
      <c r="E49" s="979">
        <f t="shared" si="10"/>
        <v>0</v>
      </c>
      <c r="F49" s="438">
        <f t="shared" si="9"/>
        <v>0</v>
      </c>
      <c r="G49" s="438">
        <f t="shared" si="9"/>
        <v>0</v>
      </c>
      <c r="H49" s="438">
        <f t="shared" si="9"/>
        <v>0</v>
      </c>
      <c r="I49" s="438">
        <f t="shared" si="9"/>
        <v>0</v>
      </c>
      <c r="J49" s="438">
        <f t="shared" si="9"/>
        <v>0</v>
      </c>
      <c r="K49" s="438">
        <f t="shared" si="9"/>
        <v>0</v>
      </c>
      <c r="L49" s="438">
        <f t="shared" si="9"/>
        <v>0</v>
      </c>
      <c r="M49" s="438">
        <f t="shared" si="9"/>
        <v>0</v>
      </c>
      <c r="N49" s="438">
        <f t="shared" si="9"/>
        <v>0</v>
      </c>
      <c r="O49" s="438">
        <f t="shared" si="9"/>
        <v>0</v>
      </c>
      <c r="P49" s="438">
        <f t="shared" si="9"/>
        <v>0</v>
      </c>
      <c r="Q49" s="438">
        <f t="shared" si="9"/>
        <v>0</v>
      </c>
      <c r="R49" s="163">
        <f>SUM(F49:Q49)</f>
        <v>0</v>
      </c>
    </row>
    <row r="50" spans="1:18" ht="14.5" x14ac:dyDescent="0.35">
      <c r="A50" s="431"/>
      <c r="B50" s="431"/>
      <c r="C50" s="435" t="str">
        <f t="shared" si="12"/>
        <v>Sonst. Sachbezüge KfZ</v>
      </c>
      <c r="D50" s="436">
        <v>0.19</v>
      </c>
      <c r="E50" s="979">
        <f t="shared" si="10"/>
        <v>0</v>
      </c>
      <c r="F50" s="438">
        <f t="shared" si="9"/>
        <v>0</v>
      </c>
      <c r="G50" s="438">
        <f t="shared" si="9"/>
        <v>0</v>
      </c>
      <c r="H50" s="438">
        <f t="shared" si="9"/>
        <v>0</v>
      </c>
      <c r="I50" s="438">
        <f t="shared" si="9"/>
        <v>0</v>
      </c>
      <c r="J50" s="438">
        <f t="shared" si="9"/>
        <v>0</v>
      </c>
      <c r="K50" s="438">
        <f t="shared" si="9"/>
        <v>0</v>
      </c>
      <c r="L50" s="438">
        <f t="shared" si="9"/>
        <v>0</v>
      </c>
      <c r="M50" s="438">
        <f t="shared" si="9"/>
        <v>0</v>
      </c>
      <c r="N50" s="438">
        <f t="shared" si="9"/>
        <v>0</v>
      </c>
      <c r="O50" s="438">
        <f t="shared" si="9"/>
        <v>0</v>
      </c>
      <c r="P50" s="438">
        <f t="shared" si="9"/>
        <v>0</v>
      </c>
      <c r="Q50" s="438">
        <f t="shared" si="9"/>
        <v>0</v>
      </c>
      <c r="R50" s="163">
        <f>SUM(F50:Q50)</f>
        <v>0</v>
      </c>
    </row>
    <row r="51" spans="1:18" ht="14.5" x14ac:dyDescent="0.35">
      <c r="A51" s="431"/>
      <c r="B51" s="431">
        <f t="shared" si="11"/>
        <v>4620</v>
      </c>
      <c r="C51" s="435" t="str">
        <f t="shared" si="12"/>
        <v>Private Warenentnahmen 19 %</v>
      </c>
      <c r="D51" s="436">
        <v>0.19</v>
      </c>
      <c r="E51" s="979">
        <f t="shared" si="10"/>
        <v>0</v>
      </c>
      <c r="F51" s="438">
        <f t="shared" si="9"/>
        <v>0</v>
      </c>
      <c r="G51" s="438">
        <f t="shared" si="9"/>
        <v>0</v>
      </c>
      <c r="H51" s="438">
        <f t="shared" si="9"/>
        <v>0</v>
      </c>
      <c r="I51" s="438">
        <f t="shared" si="9"/>
        <v>0</v>
      </c>
      <c r="J51" s="438">
        <f t="shared" si="9"/>
        <v>0</v>
      </c>
      <c r="K51" s="438">
        <f t="shared" si="9"/>
        <v>0</v>
      </c>
      <c r="L51" s="438">
        <f t="shared" si="9"/>
        <v>0</v>
      </c>
      <c r="M51" s="438">
        <f t="shared" si="9"/>
        <v>0</v>
      </c>
      <c r="N51" s="438">
        <f t="shared" si="9"/>
        <v>0</v>
      </c>
      <c r="O51" s="438">
        <f t="shared" si="9"/>
        <v>0</v>
      </c>
      <c r="P51" s="438">
        <f t="shared" si="9"/>
        <v>0</v>
      </c>
      <c r="Q51" s="438">
        <f t="shared" si="9"/>
        <v>0</v>
      </c>
      <c r="R51" s="163">
        <f>SUM(F51:Q51)</f>
        <v>0</v>
      </c>
    </row>
    <row r="52" spans="1:18" ht="14.5" x14ac:dyDescent="0.35">
      <c r="A52" s="431"/>
      <c r="B52" s="431">
        <f t="shared" si="11"/>
        <v>4945</v>
      </c>
      <c r="C52" s="435" t="str">
        <f t="shared" si="12"/>
        <v>Verr. sonstige Sachbezüge (keine Waren)</v>
      </c>
      <c r="D52" s="436">
        <v>0.19</v>
      </c>
      <c r="E52" s="979">
        <f t="shared" si="10"/>
        <v>0</v>
      </c>
      <c r="F52" s="438">
        <f t="shared" si="9"/>
        <v>0</v>
      </c>
      <c r="G52" s="438">
        <f t="shared" si="9"/>
        <v>0</v>
      </c>
      <c r="H52" s="438">
        <f t="shared" si="9"/>
        <v>0</v>
      </c>
      <c r="I52" s="438">
        <f t="shared" si="9"/>
        <v>0</v>
      </c>
      <c r="J52" s="438">
        <f t="shared" si="9"/>
        <v>0</v>
      </c>
      <c r="K52" s="438">
        <f t="shared" si="9"/>
        <v>0</v>
      </c>
      <c r="L52" s="438">
        <f t="shared" si="9"/>
        <v>0</v>
      </c>
      <c r="M52" s="438">
        <f t="shared" si="9"/>
        <v>0</v>
      </c>
      <c r="N52" s="438">
        <f t="shared" si="9"/>
        <v>0</v>
      </c>
      <c r="O52" s="438">
        <f t="shared" si="9"/>
        <v>0</v>
      </c>
      <c r="P52" s="438">
        <f t="shared" si="9"/>
        <v>0</v>
      </c>
      <c r="Q52" s="438">
        <f t="shared" si="9"/>
        <v>0</v>
      </c>
      <c r="R52" s="163"/>
    </row>
    <row r="53" spans="1:18" ht="14.5" x14ac:dyDescent="0.35">
      <c r="A53" s="431"/>
      <c r="B53" s="431">
        <f t="shared" si="11"/>
        <v>4947</v>
      </c>
      <c r="C53" s="435" t="str">
        <f t="shared" si="12"/>
        <v>Verrechn. sonstige Sachbezüge Kfz 19%</v>
      </c>
      <c r="D53" s="436">
        <v>0.19</v>
      </c>
      <c r="E53" s="979">
        <f t="shared" si="10"/>
        <v>485</v>
      </c>
      <c r="F53" s="438">
        <f t="shared" si="9"/>
        <v>485</v>
      </c>
      <c r="G53" s="438">
        <f t="shared" si="9"/>
        <v>485</v>
      </c>
      <c r="H53" s="438">
        <f t="shared" si="9"/>
        <v>485</v>
      </c>
      <c r="I53" s="438">
        <f t="shared" si="9"/>
        <v>485</v>
      </c>
      <c r="J53" s="438">
        <f t="shared" si="9"/>
        <v>485</v>
      </c>
      <c r="K53" s="438">
        <f t="shared" si="9"/>
        <v>485</v>
      </c>
      <c r="L53" s="438">
        <f t="shared" si="9"/>
        <v>485</v>
      </c>
      <c r="M53" s="438">
        <f t="shared" si="9"/>
        <v>485</v>
      </c>
      <c r="N53" s="438">
        <f t="shared" si="9"/>
        <v>485</v>
      </c>
      <c r="O53" s="438">
        <f t="shared" si="9"/>
        <v>485</v>
      </c>
      <c r="P53" s="438">
        <f t="shared" si="9"/>
        <v>485</v>
      </c>
      <c r="Q53" s="438">
        <f t="shared" si="9"/>
        <v>485</v>
      </c>
      <c r="R53" s="163"/>
    </row>
    <row r="54" spans="1:18" ht="14.5" x14ac:dyDescent="0.35">
      <c r="A54" s="431">
        <v>8610</v>
      </c>
      <c r="B54" s="431">
        <f t="shared" si="11"/>
        <v>4945</v>
      </c>
      <c r="C54" s="435" t="str">
        <f t="shared" si="12"/>
        <v>Verrechn. sonstige Sachbezüge 19% USt</v>
      </c>
      <c r="D54" s="436">
        <v>0.19</v>
      </c>
      <c r="E54" s="979">
        <f t="shared" si="10"/>
        <v>0</v>
      </c>
      <c r="F54" s="438">
        <f t="shared" si="9"/>
        <v>0</v>
      </c>
      <c r="G54" s="438">
        <f t="shared" si="9"/>
        <v>0</v>
      </c>
      <c r="H54" s="438">
        <f t="shared" si="9"/>
        <v>0</v>
      </c>
      <c r="I54" s="438">
        <f t="shared" si="9"/>
        <v>0</v>
      </c>
      <c r="J54" s="438">
        <f t="shared" si="9"/>
        <v>0</v>
      </c>
      <c r="K54" s="438">
        <f t="shared" si="9"/>
        <v>0</v>
      </c>
      <c r="L54" s="438">
        <f t="shared" si="9"/>
        <v>0</v>
      </c>
      <c r="M54" s="438">
        <f t="shared" si="9"/>
        <v>0</v>
      </c>
      <c r="N54" s="438">
        <f t="shared" si="9"/>
        <v>0</v>
      </c>
      <c r="O54" s="438">
        <f t="shared" si="9"/>
        <v>0</v>
      </c>
      <c r="P54" s="438">
        <f t="shared" si="9"/>
        <v>0</v>
      </c>
      <c r="Q54" s="438">
        <f t="shared" si="9"/>
        <v>0</v>
      </c>
      <c r="R54" s="163"/>
    </row>
    <row r="55" spans="1:18" ht="14.5" x14ac:dyDescent="0.35">
      <c r="A55" s="431">
        <v>8922</v>
      </c>
      <c r="B55" s="431"/>
      <c r="C55" s="435" t="str">
        <f t="shared" si="12"/>
        <v>Telefonbenutzung</v>
      </c>
      <c r="D55" s="436">
        <v>0.19</v>
      </c>
      <c r="E55" s="980">
        <f t="shared" si="10"/>
        <v>0</v>
      </c>
      <c r="F55" s="438">
        <f t="shared" si="9"/>
        <v>0</v>
      </c>
      <c r="G55" s="438">
        <f t="shared" si="9"/>
        <v>0</v>
      </c>
      <c r="H55" s="438">
        <f t="shared" si="9"/>
        <v>0</v>
      </c>
      <c r="I55" s="438">
        <f t="shared" si="9"/>
        <v>0</v>
      </c>
      <c r="J55" s="438">
        <f t="shared" si="9"/>
        <v>0</v>
      </c>
      <c r="K55" s="438">
        <f t="shared" si="9"/>
        <v>0</v>
      </c>
      <c r="L55" s="438">
        <f t="shared" si="9"/>
        <v>0</v>
      </c>
      <c r="M55" s="438">
        <f t="shared" si="9"/>
        <v>0</v>
      </c>
      <c r="N55" s="438">
        <f t="shared" si="9"/>
        <v>0</v>
      </c>
      <c r="O55" s="438">
        <f t="shared" si="9"/>
        <v>0</v>
      </c>
      <c r="P55" s="438">
        <f t="shared" si="9"/>
        <v>0</v>
      </c>
      <c r="Q55" s="438">
        <f t="shared" si="9"/>
        <v>0</v>
      </c>
      <c r="R55" s="163">
        <f>SUM(F55:Q55)</f>
        <v>0</v>
      </c>
    </row>
    <row r="56" spans="1:18" ht="14.5" x14ac:dyDescent="0.35">
      <c r="A56" s="431"/>
      <c r="B56" s="431"/>
      <c r="C56" s="435"/>
      <c r="D56" s="436"/>
      <c r="E56" s="936"/>
      <c r="F56" s="438"/>
      <c r="G56" s="438"/>
      <c r="H56" s="438"/>
      <c r="I56" s="438"/>
      <c r="J56" s="438"/>
      <c r="K56" s="438"/>
      <c r="L56" s="438"/>
      <c r="M56" s="438"/>
      <c r="N56" s="438"/>
      <c r="O56" s="438"/>
      <c r="P56" s="438"/>
      <c r="Q56" s="439"/>
      <c r="R56" s="163"/>
    </row>
    <row r="57" spans="1:18" ht="14.5" x14ac:dyDescent="0.35">
      <c r="A57" s="431"/>
      <c r="B57" s="431"/>
      <c r="C57" s="442" t="s">
        <v>232</v>
      </c>
      <c r="D57" s="443">
        <v>0.19</v>
      </c>
      <c r="E57" s="444">
        <f>E25</f>
        <v>0</v>
      </c>
      <c r="F57" s="444">
        <f t="shared" ref="F57:Q57" si="13">SUM(F45:F55)</f>
        <v>485</v>
      </c>
      <c r="G57" s="444">
        <f t="shared" si="13"/>
        <v>485</v>
      </c>
      <c r="H57" s="444">
        <f t="shared" si="13"/>
        <v>485</v>
      </c>
      <c r="I57" s="444">
        <f t="shared" si="13"/>
        <v>485</v>
      </c>
      <c r="J57" s="444">
        <f t="shared" si="13"/>
        <v>485</v>
      </c>
      <c r="K57" s="444">
        <f t="shared" si="13"/>
        <v>485</v>
      </c>
      <c r="L57" s="444">
        <f t="shared" si="13"/>
        <v>485</v>
      </c>
      <c r="M57" s="444">
        <f t="shared" si="13"/>
        <v>485</v>
      </c>
      <c r="N57" s="444">
        <f t="shared" si="13"/>
        <v>485</v>
      </c>
      <c r="O57" s="444">
        <f t="shared" si="13"/>
        <v>485</v>
      </c>
      <c r="P57" s="444">
        <f t="shared" si="13"/>
        <v>485</v>
      </c>
      <c r="Q57" s="445">
        <f t="shared" si="13"/>
        <v>485</v>
      </c>
      <c r="R57" s="163">
        <f>SUM(F57:Q57)</f>
        <v>5820</v>
      </c>
    </row>
    <row r="58" spans="1:18" x14ac:dyDescent="0.25">
      <c r="A58" s="431"/>
      <c r="B58" s="431"/>
      <c r="C58" s="4"/>
      <c r="E58" s="163"/>
      <c r="Q58" s="5"/>
    </row>
    <row r="59" spans="1:18" ht="14.5" x14ac:dyDescent="0.35">
      <c r="A59" s="431"/>
      <c r="B59" s="431"/>
      <c r="C59" s="446" t="str">
        <f>IF(C27=0,"",C27)</f>
        <v/>
      </c>
      <c r="D59" s="447">
        <v>7.0000000000000007E-2</v>
      </c>
      <c r="E59" s="981">
        <f>E27</f>
        <v>0</v>
      </c>
      <c r="F59" s="448">
        <f t="shared" ref="F59:Q62" si="14">$E59</f>
        <v>0</v>
      </c>
      <c r="G59" s="448">
        <f t="shared" si="14"/>
        <v>0</v>
      </c>
      <c r="H59" s="448">
        <f t="shared" si="14"/>
        <v>0</v>
      </c>
      <c r="I59" s="448">
        <f t="shared" si="14"/>
        <v>0</v>
      </c>
      <c r="J59" s="448">
        <f t="shared" si="14"/>
        <v>0</v>
      </c>
      <c r="K59" s="448">
        <f t="shared" si="14"/>
        <v>0</v>
      </c>
      <c r="L59" s="448">
        <f t="shared" si="14"/>
        <v>0</v>
      </c>
      <c r="M59" s="448">
        <f t="shared" si="14"/>
        <v>0</v>
      </c>
      <c r="N59" s="448">
        <f t="shared" si="14"/>
        <v>0</v>
      </c>
      <c r="O59" s="448">
        <f t="shared" si="14"/>
        <v>0</v>
      </c>
      <c r="P59" s="448">
        <f t="shared" si="14"/>
        <v>0</v>
      </c>
      <c r="Q59" s="449">
        <f t="shared" si="14"/>
        <v>0</v>
      </c>
      <c r="R59" s="163">
        <f>SUM(F59:Q59)</f>
        <v>0</v>
      </c>
    </row>
    <row r="60" spans="1:18" ht="14.5" x14ac:dyDescent="0.35">
      <c r="A60" s="431"/>
      <c r="B60" s="431">
        <v>4610</v>
      </c>
      <c r="C60" s="446" t="str">
        <f>IF(C28=0,"",C28)</f>
        <v>unentgeltliche Sachentnahmen</v>
      </c>
      <c r="D60" s="447">
        <v>7.0000000000000007E-2</v>
      </c>
      <c r="E60" s="982">
        <f>E28</f>
        <v>0</v>
      </c>
      <c r="F60" s="448">
        <f t="shared" si="14"/>
        <v>0</v>
      </c>
      <c r="G60" s="448">
        <f t="shared" si="14"/>
        <v>0</v>
      </c>
      <c r="H60" s="448">
        <f t="shared" si="14"/>
        <v>0</v>
      </c>
      <c r="I60" s="448">
        <f t="shared" si="14"/>
        <v>0</v>
      </c>
      <c r="J60" s="448">
        <f t="shared" si="14"/>
        <v>0</v>
      </c>
      <c r="K60" s="448">
        <f t="shared" si="14"/>
        <v>0</v>
      </c>
      <c r="L60" s="448">
        <f t="shared" si="14"/>
        <v>0</v>
      </c>
      <c r="M60" s="448">
        <f t="shared" si="14"/>
        <v>0</v>
      </c>
      <c r="N60" s="448">
        <f t="shared" si="14"/>
        <v>0</v>
      </c>
      <c r="O60" s="448">
        <f t="shared" si="14"/>
        <v>0</v>
      </c>
      <c r="P60" s="448">
        <f t="shared" si="14"/>
        <v>0</v>
      </c>
      <c r="Q60" s="449">
        <f t="shared" si="14"/>
        <v>0</v>
      </c>
      <c r="R60" s="163">
        <f>SUM(F60:Q60)</f>
        <v>0</v>
      </c>
    </row>
    <row r="61" spans="1:18" ht="14.5" x14ac:dyDescent="0.35">
      <c r="A61" s="431"/>
      <c r="B61" s="431"/>
      <c r="C61" s="446" t="str">
        <f>IF(C29=0,"",C29)</f>
        <v>Private Warenentnahmen 7 %</v>
      </c>
      <c r="D61" s="447">
        <v>7.0000000000000007E-2</v>
      </c>
      <c r="E61" s="982">
        <f>E29</f>
        <v>0</v>
      </c>
      <c r="F61" s="448">
        <f t="shared" si="14"/>
        <v>0</v>
      </c>
      <c r="G61" s="448">
        <f t="shared" si="14"/>
        <v>0</v>
      </c>
      <c r="H61" s="448">
        <f t="shared" si="14"/>
        <v>0</v>
      </c>
      <c r="I61" s="448">
        <f t="shared" si="14"/>
        <v>0</v>
      </c>
      <c r="J61" s="448">
        <f t="shared" si="14"/>
        <v>0</v>
      </c>
      <c r="K61" s="448">
        <f t="shared" si="14"/>
        <v>0</v>
      </c>
      <c r="L61" s="448">
        <f t="shared" si="14"/>
        <v>0</v>
      </c>
      <c r="M61" s="448">
        <f t="shared" si="14"/>
        <v>0</v>
      </c>
      <c r="N61" s="448">
        <f t="shared" si="14"/>
        <v>0</v>
      </c>
      <c r="O61" s="448">
        <f t="shared" si="14"/>
        <v>0</v>
      </c>
      <c r="P61" s="448">
        <f t="shared" si="14"/>
        <v>0</v>
      </c>
      <c r="Q61" s="449">
        <f t="shared" si="14"/>
        <v>0</v>
      </c>
      <c r="R61" s="163">
        <f>SUM(F61:Q61)</f>
        <v>0</v>
      </c>
    </row>
    <row r="62" spans="1:18" ht="14.5" x14ac:dyDescent="0.35">
      <c r="A62" s="431">
        <v>8915</v>
      </c>
      <c r="B62" s="431">
        <v>4941</v>
      </c>
      <c r="C62" s="446" t="str">
        <f>IF(C30=0,"",C30)</f>
        <v>Sachbezüge 7% USt (Waren</v>
      </c>
      <c r="D62" s="447">
        <v>7.0000000000000007E-2</v>
      </c>
      <c r="E62" s="983">
        <f>E30</f>
        <v>0</v>
      </c>
      <c r="F62" s="448">
        <f t="shared" si="14"/>
        <v>0</v>
      </c>
      <c r="G62" s="448">
        <f t="shared" si="14"/>
        <v>0</v>
      </c>
      <c r="H62" s="448">
        <f t="shared" si="14"/>
        <v>0</v>
      </c>
      <c r="I62" s="448">
        <f t="shared" si="14"/>
        <v>0</v>
      </c>
      <c r="J62" s="448">
        <f t="shared" si="14"/>
        <v>0</v>
      </c>
      <c r="K62" s="448">
        <f t="shared" si="14"/>
        <v>0</v>
      </c>
      <c r="L62" s="448">
        <f t="shared" si="14"/>
        <v>0</v>
      </c>
      <c r="M62" s="448">
        <f t="shared" si="14"/>
        <v>0</v>
      </c>
      <c r="N62" s="448">
        <f t="shared" si="14"/>
        <v>0</v>
      </c>
      <c r="O62" s="448">
        <f t="shared" si="14"/>
        <v>0</v>
      </c>
      <c r="P62" s="448">
        <f t="shared" si="14"/>
        <v>0</v>
      </c>
      <c r="Q62" s="449">
        <f t="shared" si="14"/>
        <v>0</v>
      </c>
      <c r="R62" s="163">
        <f>SUM(F62:Q62)</f>
        <v>0</v>
      </c>
    </row>
    <row r="63" spans="1:18" ht="14.5" x14ac:dyDescent="0.35">
      <c r="A63" s="431"/>
      <c r="B63" s="431"/>
      <c r="C63" s="450" t="s">
        <v>236</v>
      </c>
      <c r="D63" s="451">
        <v>7.0000000000000007E-2</v>
      </c>
      <c r="E63" s="452">
        <f>E31</f>
        <v>0</v>
      </c>
      <c r="F63" s="452">
        <f t="shared" ref="F63:Q63" si="15">SUM(F59:F62)</f>
        <v>0</v>
      </c>
      <c r="G63" s="452">
        <f t="shared" si="15"/>
        <v>0</v>
      </c>
      <c r="H63" s="452">
        <f t="shared" si="15"/>
        <v>0</v>
      </c>
      <c r="I63" s="452">
        <f t="shared" si="15"/>
        <v>0</v>
      </c>
      <c r="J63" s="452">
        <f t="shared" si="15"/>
        <v>0</v>
      </c>
      <c r="K63" s="452">
        <f t="shared" si="15"/>
        <v>0</v>
      </c>
      <c r="L63" s="452">
        <f t="shared" si="15"/>
        <v>0</v>
      </c>
      <c r="M63" s="452">
        <f t="shared" si="15"/>
        <v>0</v>
      </c>
      <c r="N63" s="452">
        <f t="shared" si="15"/>
        <v>0</v>
      </c>
      <c r="O63" s="452">
        <f t="shared" si="15"/>
        <v>0</v>
      </c>
      <c r="P63" s="452">
        <f t="shared" si="15"/>
        <v>0</v>
      </c>
      <c r="Q63" s="453">
        <f t="shared" si="15"/>
        <v>0</v>
      </c>
      <c r="R63" s="163">
        <f>SUM(F63:Q63)</f>
        <v>0</v>
      </c>
    </row>
    <row r="64" spans="1:18" x14ac:dyDescent="0.25">
      <c r="A64" s="431"/>
      <c r="B64" s="431"/>
      <c r="C64" s="4"/>
      <c r="E64" s="163"/>
      <c r="Q64" s="5"/>
    </row>
    <row r="65" spans="1:18" ht="14.5" x14ac:dyDescent="0.35">
      <c r="A65" s="431"/>
      <c r="B65" s="431">
        <v>4839</v>
      </c>
      <c r="C65" s="454" t="str">
        <f>IF(C33=0,"",C33)</f>
        <v>Sonstige Erträge unregelmässig</v>
      </c>
      <c r="D65" s="455"/>
      <c r="E65" s="456">
        <f t="shared" ref="E65:E71" si="16">E33</f>
        <v>0</v>
      </c>
      <c r="F65" s="457">
        <f t="shared" ref="F65:Q70" si="17">$E65</f>
        <v>0</v>
      </c>
      <c r="G65" s="457">
        <f t="shared" si="17"/>
        <v>0</v>
      </c>
      <c r="H65" s="457">
        <f t="shared" si="17"/>
        <v>0</v>
      </c>
      <c r="I65" s="457">
        <f t="shared" si="17"/>
        <v>0</v>
      </c>
      <c r="J65" s="457">
        <f t="shared" si="17"/>
        <v>0</v>
      </c>
      <c r="K65" s="457">
        <f t="shared" si="17"/>
        <v>0</v>
      </c>
      <c r="L65" s="457">
        <f t="shared" si="17"/>
        <v>0</v>
      </c>
      <c r="M65" s="457">
        <f t="shared" si="17"/>
        <v>0</v>
      </c>
      <c r="N65" s="457">
        <f t="shared" si="17"/>
        <v>0</v>
      </c>
      <c r="O65" s="457">
        <f t="shared" si="17"/>
        <v>0</v>
      </c>
      <c r="P65" s="457">
        <f t="shared" si="17"/>
        <v>0</v>
      </c>
      <c r="Q65" s="458">
        <f t="shared" si="17"/>
        <v>0</v>
      </c>
      <c r="R65" s="163">
        <f>SUM(F65:Q65)</f>
        <v>0</v>
      </c>
    </row>
    <row r="66" spans="1:18" ht="14.5" x14ac:dyDescent="0.35">
      <c r="A66" s="431"/>
      <c r="B66" s="431"/>
      <c r="C66" s="454" t="s">
        <v>238</v>
      </c>
      <c r="D66" s="455"/>
      <c r="E66" s="459">
        <f t="shared" si="16"/>
        <v>0</v>
      </c>
      <c r="F66" s="457">
        <f t="shared" si="17"/>
        <v>0</v>
      </c>
      <c r="G66" s="457">
        <f t="shared" si="17"/>
        <v>0</v>
      </c>
      <c r="H66" s="457">
        <f t="shared" si="17"/>
        <v>0</v>
      </c>
      <c r="I66" s="457">
        <f t="shared" si="17"/>
        <v>0</v>
      </c>
      <c r="J66" s="457">
        <f t="shared" si="17"/>
        <v>0</v>
      </c>
      <c r="K66" s="457">
        <f t="shared" si="17"/>
        <v>0</v>
      </c>
      <c r="L66" s="457">
        <f t="shared" si="17"/>
        <v>0</v>
      </c>
      <c r="M66" s="457">
        <f t="shared" si="17"/>
        <v>0</v>
      </c>
      <c r="N66" s="457">
        <f t="shared" si="17"/>
        <v>0</v>
      </c>
      <c r="O66" s="457">
        <f t="shared" si="17"/>
        <v>0</v>
      </c>
      <c r="P66" s="457">
        <f t="shared" si="17"/>
        <v>0</v>
      </c>
      <c r="Q66" s="458">
        <f t="shared" si="17"/>
        <v>0</v>
      </c>
      <c r="R66" s="163">
        <f>SUM(F66:Q66)</f>
        <v>0</v>
      </c>
    </row>
    <row r="67" spans="1:18" ht="14.5" x14ac:dyDescent="0.35">
      <c r="A67" s="431">
        <v>8920</v>
      </c>
      <c r="B67" s="431">
        <v>4639</v>
      </c>
      <c r="C67" s="454" t="s">
        <v>239</v>
      </c>
      <c r="D67" s="455"/>
      <c r="E67" s="459">
        <f t="shared" si="16"/>
        <v>0</v>
      </c>
      <c r="F67" s="457">
        <f t="shared" si="17"/>
        <v>0</v>
      </c>
      <c r="G67" s="457">
        <f t="shared" si="17"/>
        <v>0</v>
      </c>
      <c r="H67" s="457">
        <f t="shared" si="17"/>
        <v>0</v>
      </c>
      <c r="I67" s="457">
        <f t="shared" si="17"/>
        <v>0</v>
      </c>
      <c r="J67" s="457">
        <f t="shared" si="17"/>
        <v>0</v>
      </c>
      <c r="K67" s="457">
        <f t="shared" si="17"/>
        <v>0</v>
      </c>
      <c r="L67" s="457">
        <f t="shared" si="17"/>
        <v>0</v>
      </c>
      <c r="M67" s="457">
        <f t="shared" si="17"/>
        <v>0</v>
      </c>
      <c r="N67" s="457">
        <f t="shared" si="17"/>
        <v>0</v>
      </c>
      <c r="O67" s="457">
        <f t="shared" si="17"/>
        <v>0</v>
      </c>
      <c r="P67" s="457">
        <f t="shared" si="17"/>
        <v>0</v>
      </c>
      <c r="Q67" s="458">
        <f t="shared" si="17"/>
        <v>0</v>
      </c>
      <c r="R67" s="163">
        <f>SUM(F67:Q67)</f>
        <v>0</v>
      </c>
    </row>
    <row r="68" spans="1:18" ht="14.5" x14ac:dyDescent="0.35">
      <c r="A68" s="431"/>
      <c r="B68" s="431"/>
      <c r="C68" s="454" t="s">
        <v>240</v>
      </c>
      <c r="D68" s="455"/>
      <c r="E68" s="459">
        <f t="shared" si="16"/>
        <v>0</v>
      </c>
      <c r="F68" s="457">
        <f t="shared" si="17"/>
        <v>0</v>
      </c>
      <c r="G68" s="457">
        <f t="shared" si="17"/>
        <v>0</v>
      </c>
      <c r="H68" s="457">
        <f t="shared" si="17"/>
        <v>0</v>
      </c>
      <c r="I68" s="457">
        <f t="shared" si="17"/>
        <v>0</v>
      </c>
      <c r="J68" s="457">
        <f t="shared" si="17"/>
        <v>0</v>
      </c>
      <c r="K68" s="457">
        <f t="shared" si="17"/>
        <v>0</v>
      </c>
      <c r="L68" s="457">
        <f t="shared" si="17"/>
        <v>0</v>
      </c>
      <c r="M68" s="457">
        <f t="shared" si="17"/>
        <v>0</v>
      </c>
      <c r="N68" s="457">
        <f t="shared" si="17"/>
        <v>0</v>
      </c>
      <c r="O68" s="457">
        <f t="shared" si="17"/>
        <v>0</v>
      </c>
      <c r="P68" s="457">
        <f t="shared" si="17"/>
        <v>0</v>
      </c>
      <c r="Q68" s="458">
        <f t="shared" si="17"/>
        <v>0</v>
      </c>
      <c r="R68" s="163">
        <f>SUM(F68:Q68)</f>
        <v>0</v>
      </c>
    </row>
    <row r="69" spans="1:18" ht="14.5" x14ac:dyDescent="0.35">
      <c r="A69" s="431"/>
      <c r="B69" s="431"/>
      <c r="C69" s="454" t="s">
        <v>240</v>
      </c>
      <c r="D69" s="455"/>
      <c r="E69" s="459">
        <f t="shared" si="16"/>
        <v>0</v>
      </c>
      <c r="F69" s="457">
        <f t="shared" si="17"/>
        <v>0</v>
      </c>
      <c r="G69" s="457">
        <f t="shared" si="17"/>
        <v>0</v>
      </c>
      <c r="H69" s="457">
        <f t="shared" si="17"/>
        <v>0</v>
      </c>
      <c r="I69" s="457">
        <f t="shared" si="17"/>
        <v>0</v>
      </c>
      <c r="J69" s="457">
        <f t="shared" si="17"/>
        <v>0</v>
      </c>
      <c r="K69" s="457">
        <f t="shared" si="17"/>
        <v>0</v>
      </c>
      <c r="L69" s="457">
        <f t="shared" si="17"/>
        <v>0</v>
      </c>
      <c r="M69" s="457">
        <f t="shared" si="17"/>
        <v>0</v>
      </c>
      <c r="N69" s="457">
        <f t="shared" si="17"/>
        <v>0</v>
      </c>
      <c r="O69" s="457">
        <f t="shared" si="17"/>
        <v>0</v>
      </c>
      <c r="P69" s="457">
        <f t="shared" si="17"/>
        <v>0</v>
      </c>
      <c r="Q69" s="458">
        <f t="shared" si="17"/>
        <v>0</v>
      </c>
      <c r="R69" s="163"/>
    </row>
    <row r="70" spans="1:18" ht="15" thickBot="1" x14ac:dyDescent="0.4">
      <c r="A70" s="431"/>
      <c r="B70" s="431"/>
      <c r="C70" s="454" t="s">
        <v>240</v>
      </c>
      <c r="D70" s="455"/>
      <c r="E70" s="460">
        <f t="shared" si="16"/>
        <v>0</v>
      </c>
      <c r="F70" s="457">
        <f t="shared" si="17"/>
        <v>0</v>
      </c>
      <c r="G70" s="457">
        <f t="shared" si="17"/>
        <v>0</v>
      </c>
      <c r="H70" s="457">
        <f t="shared" si="17"/>
        <v>0</v>
      </c>
      <c r="I70" s="457">
        <f t="shared" si="17"/>
        <v>0</v>
      </c>
      <c r="J70" s="457">
        <f t="shared" si="17"/>
        <v>0</v>
      </c>
      <c r="K70" s="457">
        <f t="shared" si="17"/>
        <v>0</v>
      </c>
      <c r="L70" s="457">
        <f t="shared" si="17"/>
        <v>0</v>
      </c>
      <c r="M70" s="457">
        <f t="shared" si="17"/>
        <v>0</v>
      </c>
      <c r="N70" s="457">
        <f t="shared" si="17"/>
        <v>0</v>
      </c>
      <c r="O70" s="457">
        <f t="shared" si="17"/>
        <v>0</v>
      </c>
      <c r="P70" s="457">
        <f t="shared" si="17"/>
        <v>0</v>
      </c>
      <c r="Q70" s="458">
        <f t="shared" si="17"/>
        <v>0</v>
      </c>
      <c r="R70" s="163"/>
    </row>
    <row r="71" spans="1:18" ht="14.5" x14ac:dyDescent="0.35">
      <c r="A71" s="431"/>
      <c r="B71" s="431"/>
      <c r="C71" s="461" t="s">
        <v>243</v>
      </c>
      <c r="D71" s="462"/>
      <c r="E71" s="463">
        <f t="shared" si="16"/>
        <v>0</v>
      </c>
      <c r="F71" s="463">
        <f t="shared" ref="F71:Q71" si="18">SUM(F65:F68)</f>
        <v>0</v>
      </c>
      <c r="G71" s="463">
        <f t="shared" si="18"/>
        <v>0</v>
      </c>
      <c r="H71" s="463">
        <f t="shared" si="18"/>
        <v>0</v>
      </c>
      <c r="I71" s="463">
        <f t="shared" si="18"/>
        <v>0</v>
      </c>
      <c r="J71" s="463">
        <f t="shared" si="18"/>
        <v>0</v>
      </c>
      <c r="K71" s="463">
        <f t="shared" si="18"/>
        <v>0</v>
      </c>
      <c r="L71" s="463">
        <f t="shared" si="18"/>
        <v>0</v>
      </c>
      <c r="M71" s="463">
        <f t="shared" si="18"/>
        <v>0</v>
      </c>
      <c r="N71" s="463">
        <f t="shared" si="18"/>
        <v>0</v>
      </c>
      <c r="O71" s="463">
        <f t="shared" si="18"/>
        <v>0</v>
      </c>
      <c r="P71" s="463">
        <f t="shared" si="18"/>
        <v>0</v>
      </c>
      <c r="Q71" s="464">
        <f t="shared" si="18"/>
        <v>0</v>
      </c>
      <c r="R71" s="163">
        <f>SUM(F71:Q71)</f>
        <v>0</v>
      </c>
    </row>
    <row r="72" spans="1:18" x14ac:dyDescent="0.25">
      <c r="C72" s="4"/>
      <c r="Q72" s="5"/>
      <c r="R72" s="163"/>
    </row>
    <row r="73" spans="1:18" x14ac:dyDescent="0.25">
      <c r="C73" s="4"/>
      <c r="Q73" s="5"/>
    </row>
    <row r="74" spans="1:18" ht="15" thickBot="1" x14ac:dyDescent="0.4">
      <c r="C74" s="465" t="s">
        <v>244</v>
      </c>
      <c r="D74" s="466"/>
      <c r="E74" s="466">
        <f t="shared" ref="E74:Q74" si="19">E63+E57+E71</f>
        <v>0</v>
      </c>
      <c r="F74" s="466">
        <f t="shared" si="19"/>
        <v>485</v>
      </c>
      <c r="G74" s="466">
        <f>G63+G57+G71</f>
        <v>485</v>
      </c>
      <c r="H74" s="466">
        <f t="shared" si="19"/>
        <v>485</v>
      </c>
      <c r="I74" s="466">
        <f t="shared" si="19"/>
        <v>485</v>
      </c>
      <c r="J74" s="466">
        <f t="shared" si="19"/>
        <v>485</v>
      </c>
      <c r="K74" s="466">
        <f t="shared" si="19"/>
        <v>485</v>
      </c>
      <c r="L74" s="466">
        <f t="shared" si="19"/>
        <v>485</v>
      </c>
      <c r="M74" s="466">
        <f t="shared" si="19"/>
        <v>485</v>
      </c>
      <c r="N74" s="466">
        <f t="shared" si="19"/>
        <v>485</v>
      </c>
      <c r="O74" s="466">
        <f t="shared" si="19"/>
        <v>485</v>
      </c>
      <c r="P74" s="466">
        <f t="shared" si="19"/>
        <v>485</v>
      </c>
      <c r="Q74" s="467">
        <f t="shared" si="19"/>
        <v>485</v>
      </c>
      <c r="R74" s="163">
        <f>SUM(F74:Q74)</f>
        <v>5820</v>
      </c>
    </row>
  </sheetData>
  <pageMargins left="0.23611111111111099" right="0.15763888888888899" top="1.52013888888889" bottom="0.39374999999999999" header="0.511811023622047" footer="0.511811023622047"/>
  <pageSetup paperSize="9" orientation="landscape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3D69B"/>
    <pageSetUpPr fitToPage="1"/>
  </sheetPr>
  <dimension ref="A1:XES104"/>
  <sheetViews>
    <sheetView showGridLines="0" topLeftCell="A7" zoomScale="112" zoomScaleNormal="70" workbookViewId="0">
      <selection activeCell="B22" sqref="B22"/>
    </sheetView>
  </sheetViews>
  <sheetFormatPr baseColWidth="10" defaultColWidth="11.453125" defaultRowHeight="12.5" x14ac:dyDescent="0.25"/>
  <cols>
    <col min="1" max="1" width="41.81640625" style="163" customWidth="1"/>
    <col min="2" max="2" width="11.26953125" style="163" customWidth="1"/>
    <col min="3" max="8" width="10.81640625" style="163" customWidth="1"/>
    <col min="9" max="14" width="11.54296875" style="163" customWidth="1"/>
    <col min="15" max="15" width="12" style="163" customWidth="1"/>
    <col min="16" max="16" width="25.26953125" style="163" customWidth="1"/>
    <col min="17" max="17" width="5.81640625" style="163" customWidth="1"/>
    <col min="18" max="18" width="13.453125" style="163" customWidth="1"/>
    <col min="19" max="19" width="13.26953125" style="163" customWidth="1"/>
    <col min="20" max="20" width="11.453125" style="163"/>
    <col min="21" max="21" width="12.81640625" style="163" customWidth="1"/>
    <col min="22" max="16384" width="11.453125" style="163"/>
  </cols>
  <sheetData>
    <row r="1" spans="1:62 16372:16373" s="478" customFormat="1" ht="36.75" customHeight="1" x14ac:dyDescent="0.25">
      <c r="A1" s="470" t="str">
        <f>Start!C10</f>
        <v>Bäckerei Muster UG</v>
      </c>
      <c r="B1" s="471"/>
      <c r="C1" s="472"/>
      <c r="D1" s="472"/>
      <c r="E1" s="472"/>
      <c r="F1" s="472"/>
      <c r="G1" s="472"/>
      <c r="H1" s="472"/>
      <c r="I1" s="472"/>
      <c r="J1" s="472"/>
      <c r="K1" s="472"/>
      <c r="L1" s="472"/>
      <c r="M1" s="473" t="s">
        <v>246</v>
      </c>
      <c r="N1" s="474">
        <f>Start!C13</f>
        <v>2026</v>
      </c>
      <c r="O1" s="475"/>
      <c r="P1" s="476"/>
      <c r="Q1" s="477"/>
      <c r="R1" s="477"/>
      <c r="S1" s="477"/>
      <c r="T1" s="477"/>
      <c r="U1" s="477"/>
      <c r="V1" s="477"/>
      <c r="W1" s="477"/>
      <c r="X1" s="477"/>
      <c r="Y1" s="477"/>
      <c r="Z1" s="477"/>
      <c r="AA1" s="477"/>
      <c r="AB1" s="477"/>
      <c r="AC1" s="477"/>
      <c r="AD1" s="477"/>
      <c r="AE1" s="477"/>
      <c r="AF1" s="477"/>
      <c r="AG1" s="477"/>
      <c r="AH1" s="477"/>
      <c r="AI1" s="477"/>
      <c r="AJ1" s="477"/>
      <c r="AK1" s="477"/>
      <c r="AL1" s="477"/>
      <c r="AM1" s="477"/>
      <c r="AN1" s="477"/>
      <c r="AO1" s="477"/>
      <c r="AP1" s="477"/>
      <c r="AQ1" s="477"/>
      <c r="AR1" s="477"/>
      <c r="AS1" s="477"/>
      <c r="AT1" s="477"/>
      <c r="AU1" s="477"/>
      <c r="AV1" s="477"/>
      <c r="AW1" s="477"/>
      <c r="AX1" s="477"/>
      <c r="AY1" s="477"/>
      <c r="AZ1" s="477"/>
      <c r="BA1" s="477"/>
      <c r="BB1" s="477"/>
      <c r="BC1" s="477"/>
      <c r="BD1" s="477"/>
      <c r="BE1" s="477"/>
      <c r="BF1" s="477"/>
      <c r="BG1" s="477"/>
      <c r="BH1" s="477"/>
      <c r="BI1" s="477"/>
      <c r="BJ1" s="477"/>
    </row>
    <row r="2" spans="1:62 16372:16373" ht="37.5" customHeight="1" x14ac:dyDescent="0.5">
      <c r="A2" s="479"/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1"/>
      <c r="M2" s="481"/>
      <c r="N2" s="482" t="str">
        <f>Start!C7</f>
        <v>Neuplanung</v>
      </c>
      <c r="O2" s="483"/>
      <c r="P2" s="484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</row>
    <row r="3" spans="1:62 16372:16373" s="492" customFormat="1" ht="21" x14ac:dyDescent="0.25">
      <c r="A3" s="485"/>
      <c r="B3" s="486" t="s">
        <v>247</v>
      </c>
      <c r="C3" s="487" t="s">
        <v>68</v>
      </c>
      <c r="D3" s="488" t="s">
        <v>69</v>
      </c>
      <c r="E3" s="488" t="s">
        <v>70</v>
      </c>
      <c r="F3" s="488" t="s">
        <v>71</v>
      </c>
      <c r="G3" s="488" t="s">
        <v>72</v>
      </c>
      <c r="H3" s="488" t="s">
        <v>73</v>
      </c>
      <c r="I3" s="488" t="s">
        <v>74</v>
      </c>
      <c r="J3" s="488" t="s">
        <v>75</v>
      </c>
      <c r="K3" s="488" t="s">
        <v>76</v>
      </c>
      <c r="L3" s="488" t="s">
        <v>77</v>
      </c>
      <c r="M3" s="488" t="s">
        <v>78</v>
      </c>
      <c r="N3" s="489" t="s">
        <v>79</v>
      </c>
      <c r="O3" s="490" t="s">
        <v>33</v>
      </c>
      <c r="P3" s="491" t="s">
        <v>248</v>
      </c>
      <c r="Q3" s="431"/>
      <c r="R3" s="431"/>
      <c r="S3" s="431"/>
      <c r="T3" s="431"/>
      <c r="U3" s="431"/>
      <c r="V3" s="431"/>
      <c r="W3" s="431"/>
      <c r="X3" s="431"/>
      <c r="Y3" s="431"/>
      <c r="Z3" s="431"/>
      <c r="AA3" s="431"/>
      <c r="AB3" s="431"/>
      <c r="AC3" s="431"/>
      <c r="AD3" s="431"/>
      <c r="AE3" s="431"/>
      <c r="AF3" s="431"/>
      <c r="AG3" s="431"/>
      <c r="AH3" s="431"/>
      <c r="AI3" s="431"/>
      <c r="AJ3" s="431"/>
      <c r="AK3" s="431"/>
      <c r="AL3" s="431"/>
      <c r="AM3" s="431"/>
      <c r="AN3" s="431"/>
      <c r="AO3" s="431"/>
      <c r="AP3" s="431"/>
      <c r="AQ3" s="431"/>
      <c r="AR3" s="431"/>
      <c r="AS3" s="431"/>
      <c r="AT3" s="431"/>
      <c r="AU3" s="431"/>
      <c r="AV3" s="431"/>
      <c r="AW3" s="431"/>
      <c r="AX3" s="431"/>
      <c r="AY3" s="431"/>
      <c r="AZ3" s="431"/>
      <c r="BA3" s="431"/>
      <c r="BB3" s="431"/>
      <c r="BC3" s="431"/>
      <c r="BD3" s="431"/>
      <c r="BE3" s="431"/>
      <c r="BF3" s="431"/>
      <c r="BG3" s="431"/>
      <c r="BH3" s="431"/>
      <c r="BI3" s="431"/>
      <c r="BJ3" s="431"/>
    </row>
    <row r="4" spans="1:62 16372:16373" s="497" customFormat="1" x14ac:dyDescent="0.25">
      <c r="A4" s="493"/>
      <c r="B4" s="493"/>
      <c r="C4" s="494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5"/>
      <c r="O4" s="493"/>
      <c r="P4" s="493"/>
      <c r="Q4" s="496"/>
      <c r="R4" s="431"/>
      <c r="S4" s="431"/>
      <c r="T4" s="496"/>
      <c r="U4" s="496"/>
      <c r="V4" s="496"/>
      <c r="W4" s="496"/>
      <c r="X4" s="496"/>
      <c r="Y4" s="496"/>
      <c r="Z4" s="496"/>
      <c r="AA4" s="496"/>
      <c r="AB4" s="496"/>
      <c r="AC4" s="496"/>
      <c r="AD4" s="496"/>
      <c r="AE4" s="496"/>
      <c r="AF4" s="496"/>
      <c r="AG4" s="496"/>
      <c r="AH4" s="496"/>
      <c r="AI4" s="496"/>
      <c r="AJ4" s="496"/>
      <c r="AK4" s="496"/>
      <c r="AL4" s="496"/>
      <c r="AM4" s="496"/>
      <c r="AN4" s="496"/>
      <c r="AO4" s="496"/>
      <c r="AP4" s="496"/>
      <c r="AQ4" s="496"/>
      <c r="AR4" s="496"/>
      <c r="AS4" s="496"/>
      <c r="AT4" s="496"/>
      <c r="AU4" s="496"/>
      <c r="AV4" s="496"/>
      <c r="AW4" s="496"/>
      <c r="AX4" s="496"/>
      <c r="AY4" s="496"/>
      <c r="AZ4" s="496"/>
      <c r="BA4" s="496"/>
      <c r="BB4" s="496"/>
      <c r="BC4" s="496"/>
      <c r="BD4" s="496"/>
      <c r="BE4" s="496"/>
      <c r="BF4" s="496"/>
      <c r="BG4" s="496"/>
      <c r="BH4" s="496"/>
      <c r="BI4" s="496"/>
      <c r="BJ4" s="496"/>
    </row>
    <row r="5" spans="1:62 16372:16373" s="335" customFormat="1" ht="14.5" x14ac:dyDescent="0.35">
      <c r="A5" s="498" t="s">
        <v>249</v>
      </c>
      <c r="B5" s="499"/>
      <c r="C5" s="500">
        <f>'U-Planung'!C26</f>
        <v>37414.024244569198</v>
      </c>
      <c r="D5" s="500">
        <f>'U-Planung'!D26</f>
        <v>57373.429236368327</v>
      </c>
      <c r="E5" s="500">
        <f>'U-Planung'!E26</f>
        <v>67268.441197707638</v>
      </c>
      <c r="F5" s="500">
        <f>'U-Planung'!F26</f>
        <v>72230.172139283313</v>
      </c>
      <c r="G5" s="500">
        <f>'U-Planung'!G26</f>
        <v>69382.686575403568</v>
      </c>
      <c r="H5" s="500">
        <f>'U-Planung'!H26</f>
        <v>66226.820137656294</v>
      </c>
      <c r="I5" s="500">
        <f>'U-Planung'!I26</f>
        <v>71866.790439509525</v>
      </c>
      <c r="J5" s="500">
        <f>'U-Planung'!J26</f>
        <v>69409.690754454481</v>
      </c>
      <c r="K5" s="500">
        <f>'U-Planung'!K26</f>
        <v>71685.777638507469</v>
      </c>
      <c r="L5" s="500">
        <f>'U-Planung'!L26</f>
        <v>78471.699552726364</v>
      </c>
      <c r="M5" s="500">
        <f>'U-Planung'!M26</f>
        <v>70083.464888039263</v>
      </c>
      <c r="N5" s="500">
        <f>'U-Planung'!N26</f>
        <v>91983.061084118235</v>
      </c>
      <c r="O5" s="499">
        <f>SUM(C5:N5)</f>
        <v>823396.05788834358</v>
      </c>
      <c r="P5" s="498" t="s">
        <v>121</v>
      </c>
      <c r="Q5" s="15"/>
      <c r="R5" s="431"/>
      <c r="S5" s="431"/>
      <c r="T5" s="15"/>
      <c r="U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XER5" s="492"/>
      <c r="XES5" s="492"/>
    </row>
    <row r="6" spans="1:62 16372:16373" s="335" customFormat="1" ht="14.5" x14ac:dyDescent="0.35">
      <c r="A6" s="501" t="s">
        <v>250</v>
      </c>
      <c r="B6" s="502"/>
      <c r="C6" s="503">
        <v>0</v>
      </c>
      <c r="D6" s="503">
        <v>0</v>
      </c>
      <c r="E6" s="503">
        <v>0</v>
      </c>
      <c r="F6" s="503">
        <v>0</v>
      </c>
      <c r="G6" s="503">
        <v>0</v>
      </c>
      <c r="H6" s="503">
        <v>0</v>
      </c>
      <c r="I6" s="503">
        <v>0</v>
      </c>
      <c r="J6" s="503">
        <v>0</v>
      </c>
      <c r="K6" s="503">
        <v>0</v>
      </c>
      <c r="L6" s="503">
        <v>0</v>
      </c>
      <c r="M6" s="503">
        <v>0</v>
      </c>
      <c r="N6" s="503">
        <v>0</v>
      </c>
      <c r="O6" s="502"/>
      <c r="P6" s="504"/>
      <c r="Q6" s="15"/>
      <c r="R6" s="431"/>
      <c r="S6" s="431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XER6" s="497"/>
      <c r="XES6" s="497"/>
    </row>
    <row r="7" spans="1:62 16372:16373" s="335" customFormat="1" ht="14.5" x14ac:dyDescent="0.35">
      <c r="A7" s="505" t="s">
        <v>251</v>
      </c>
      <c r="B7" s="499"/>
      <c r="C7" s="506">
        <v>0</v>
      </c>
      <c r="D7" s="506">
        <v>0</v>
      </c>
      <c r="E7" s="506">
        <v>0</v>
      </c>
      <c r="F7" s="506">
        <v>0</v>
      </c>
      <c r="G7" s="506">
        <v>0</v>
      </c>
      <c r="H7" s="506">
        <v>0</v>
      </c>
      <c r="I7" s="506">
        <v>0</v>
      </c>
      <c r="J7" s="506">
        <v>0</v>
      </c>
      <c r="K7" s="506">
        <v>0</v>
      </c>
      <c r="L7" s="506">
        <v>0</v>
      </c>
      <c r="M7" s="506">
        <v>0</v>
      </c>
      <c r="N7" s="506">
        <v>0</v>
      </c>
      <c r="O7" s="499"/>
      <c r="P7" s="498"/>
      <c r="Q7" s="15"/>
      <c r="R7" s="431"/>
      <c r="S7" s="431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</row>
    <row r="8" spans="1:62 16372:16373" s="335" customFormat="1" ht="14.5" x14ac:dyDescent="0.35">
      <c r="A8" s="504" t="s">
        <v>252</v>
      </c>
      <c r="B8" s="502"/>
      <c r="C8" s="507">
        <f t="shared" ref="C8:N8" si="0">SUM(C5:C7)</f>
        <v>37414.024244569198</v>
      </c>
      <c r="D8" s="507">
        <f t="shared" si="0"/>
        <v>57373.429236368327</v>
      </c>
      <c r="E8" s="507">
        <f t="shared" si="0"/>
        <v>67268.441197707638</v>
      </c>
      <c r="F8" s="507">
        <f t="shared" si="0"/>
        <v>72230.172139283313</v>
      </c>
      <c r="G8" s="507">
        <f t="shared" si="0"/>
        <v>69382.686575403568</v>
      </c>
      <c r="H8" s="507">
        <f t="shared" si="0"/>
        <v>66226.820137656294</v>
      </c>
      <c r="I8" s="507">
        <f t="shared" si="0"/>
        <v>71866.790439509525</v>
      </c>
      <c r="J8" s="507">
        <f t="shared" si="0"/>
        <v>69409.690754454481</v>
      </c>
      <c r="K8" s="507">
        <f t="shared" si="0"/>
        <v>71685.777638507469</v>
      </c>
      <c r="L8" s="507">
        <f t="shared" si="0"/>
        <v>78471.699552726364</v>
      </c>
      <c r="M8" s="507">
        <f t="shared" si="0"/>
        <v>70083.464888039263</v>
      </c>
      <c r="N8" s="507">
        <f t="shared" si="0"/>
        <v>91983.061084118235</v>
      </c>
      <c r="O8" s="502">
        <f>SUM(C8:N8)</f>
        <v>823396.05788834358</v>
      </c>
      <c r="P8" s="504"/>
      <c r="Q8" s="15"/>
      <c r="R8" s="431"/>
      <c r="S8" s="431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</row>
    <row r="9" spans="1:62 16372:16373" s="335" customFormat="1" ht="14.5" x14ac:dyDescent="0.35">
      <c r="A9" s="498"/>
      <c r="B9" s="499"/>
      <c r="C9" s="500"/>
      <c r="D9" s="500"/>
      <c r="E9" s="500"/>
      <c r="F9" s="500"/>
      <c r="G9" s="500"/>
      <c r="H9" s="500"/>
      <c r="I9" s="500"/>
      <c r="J9" s="500"/>
      <c r="K9" s="500"/>
      <c r="L9" s="500"/>
      <c r="M9" s="500"/>
      <c r="N9" s="508"/>
      <c r="O9" s="499"/>
      <c r="P9" s="498"/>
      <c r="Q9" s="15"/>
      <c r="R9" s="431"/>
      <c r="S9" s="431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</row>
    <row r="10" spans="1:62 16372:16373" ht="14.5" x14ac:dyDescent="0.35">
      <c r="A10" s="501" t="s">
        <v>253</v>
      </c>
      <c r="B10" s="509"/>
      <c r="C10" s="503">
        <f>Material!C47</f>
        <v>6505.1752015643087</v>
      </c>
      <c r="D10" s="503">
        <f>Material!D47</f>
        <v>9975.5163106065229</v>
      </c>
      <c r="E10" s="503">
        <f>Material!E47</f>
        <v>11695.961724586017</v>
      </c>
      <c r="F10" s="503">
        <f>Material!F47</f>
        <v>12558.657725074592</v>
      </c>
      <c r="G10" s="503">
        <f>Material!G47</f>
        <v>12063.565500942845</v>
      </c>
      <c r="H10" s="503">
        <f>Material!H47</f>
        <v>11514.855104111833</v>
      </c>
      <c r="I10" s="503">
        <f>Material!I47</f>
        <v>12495.47656053002</v>
      </c>
      <c r="J10" s="503">
        <f>Material!J47</f>
        <v>12068.260716692756</v>
      </c>
      <c r="K10" s="503">
        <f>Material!K47</f>
        <v>12464.003870595705</v>
      </c>
      <c r="L10" s="503">
        <f>Material!L47</f>
        <v>13643.871897289899</v>
      </c>
      <c r="M10" s="503">
        <f>Material!M47</f>
        <v>12185.409803799776</v>
      </c>
      <c r="N10" s="503">
        <f>Material!N47</f>
        <v>15993.091895620833</v>
      </c>
      <c r="O10" s="509">
        <f>SUM(C10:N10)</f>
        <v>143163.84631141511</v>
      </c>
      <c r="P10" s="501" t="s">
        <v>254</v>
      </c>
      <c r="Q10"/>
      <c r="R10" s="431"/>
      <c r="S10" s="431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XER10" s="335"/>
      <c r="XES10" s="335"/>
    </row>
    <row r="11" spans="1:62 16372:16373" ht="14.5" x14ac:dyDescent="0.35">
      <c r="A11" s="498" t="s">
        <v>255</v>
      </c>
      <c r="B11" s="499"/>
      <c r="C11" s="500">
        <f t="shared" ref="C11:N11" si="1">C8-C10</f>
        <v>30908.849043004891</v>
      </c>
      <c r="D11" s="500">
        <f t="shared" si="1"/>
        <v>47397.912925761804</v>
      </c>
      <c r="E11" s="500">
        <f t="shared" si="1"/>
        <v>55572.479473121624</v>
      </c>
      <c r="F11" s="500">
        <f t="shared" si="1"/>
        <v>59671.514414208723</v>
      </c>
      <c r="G11" s="500">
        <f t="shared" si="1"/>
        <v>57319.121074460723</v>
      </c>
      <c r="H11" s="500">
        <f t="shared" si="1"/>
        <v>54711.96503354446</v>
      </c>
      <c r="I11" s="500">
        <f t="shared" si="1"/>
        <v>59371.313878979505</v>
      </c>
      <c r="J11" s="500">
        <f t="shared" si="1"/>
        <v>57341.430037761726</v>
      </c>
      <c r="K11" s="500">
        <f t="shared" si="1"/>
        <v>59221.773767911764</v>
      </c>
      <c r="L11" s="500">
        <f t="shared" si="1"/>
        <v>64827.827655436464</v>
      </c>
      <c r="M11" s="500">
        <f t="shared" si="1"/>
        <v>57898.055084239488</v>
      </c>
      <c r="N11" s="500">
        <f t="shared" si="1"/>
        <v>75989.969188497402</v>
      </c>
      <c r="O11" s="499">
        <f>O5-O10</f>
        <v>680232.2115769285</v>
      </c>
      <c r="P11" s="498"/>
      <c r="Q11"/>
      <c r="R11" s="431"/>
      <c r="S11" s="43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XER11" s="335"/>
      <c r="XES11" s="335"/>
    </row>
    <row r="12" spans="1:62 16372:16373" ht="14.5" x14ac:dyDescent="0.35">
      <c r="A12" s="501" t="s">
        <v>256</v>
      </c>
      <c r="B12" s="509"/>
      <c r="C12" s="503">
        <f>'so Erl'!F41</f>
        <v>485</v>
      </c>
      <c r="D12" s="503">
        <f>'so Erl'!G41</f>
        <v>485</v>
      </c>
      <c r="E12" s="503">
        <f>'so Erl'!H41</f>
        <v>485</v>
      </c>
      <c r="F12" s="503">
        <f>'so Erl'!I41</f>
        <v>485</v>
      </c>
      <c r="G12" s="503">
        <f>'so Erl'!J41</f>
        <v>485</v>
      </c>
      <c r="H12" s="503">
        <f>'so Erl'!K41</f>
        <v>485</v>
      </c>
      <c r="I12" s="503">
        <f>'so Erl'!L41</f>
        <v>485</v>
      </c>
      <c r="J12" s="503">
        <f>'so Erl'!M41</f>
        <v>485</v>
      </c>
      <c r="K12" s="503">
        <f>'so Erl'!N41</f>
        <v>485</v>
      </c>
      <c r="L12" s="503">
        <f>'so Erl'!O41</f>
        <v>485</v>
      </c>
      <c r="M12" s="503">
        <f>'so Erl'!P41</f>
        <v>485</v>
      </c>
      <c r="N12" s="510">
        <f>'so Erl'!Q41</f>
        <v>485</v>
      </c>
      <c r="O12" s="509">
        <f>SUM(C12:N12)</f>
        <v>5820</v>
      </c>
      <c r="P12" s="501"/>
      <c r="Q12"/>
      <c r="R12" s="431"/>
      <c r="S12" s="431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</row>
    <row r="13" spans="1:62 16372:16373" ht="14.5" x14ac:dyDescent="0.35">
      <c r="A13" s="498" t="s">
        <v>257</v>
      </c>
      <c r="B13" s="499"/>
      <c r="C13" s="500">
        <f t="shared" ref="C13:N13" si="2">C11+C12</f>
        <v>31393.849043004891</v>
      </c>
      <c r="D13" s="500">
        <f t="shared" si="2"/>
        <v>47882.912925761804</v>
      </c>
      <c r="E13" s="500">
        <f t="shared" si="2"/>
        <v>56057.479473121624</v>
      </c>
      <c r="F13" s="500">
        <f t="shared" si="2"/>
        <v>60156.514414208723</v>
      </c>
      <c r="G13" s="500">
        <f t="shared" si="2"/>
        <v>57804.121074460723</v>
      </c>
      <c r="H13" s="500">
        <f t="shared" si="2"/>
        <v>55196.96503354446</v>
      </c>
      <c r="I13" s="500">
        <f t="shared" si="2"/>
        <v>59856.313878979505</v>
      </c>
      <c r="J13" s="500">
        <f t="shared" si="2"/>
        <v>57826.430037761726</v>
      </c>
      <c r="K13" s="500">
        <f t="shared" si="2"/>
        <v>59706.773767911764</v>
      </c>
      <c r="L13" s="500">
        <f t="shared" si="2"/>
        <v>65312.827655436464</v>
      </c>
      <c r="M13" s="500">
        <f t="shared" si="2"/>
        <v>58383.055084239488</v>
      </c>
      <c r="N13" s="500">
        <f t="shared" si="2"/>
        <v>76474.969188497402</v>
      </c>
      <c r="O13" s="499">
        <f>SUM(C13:N13)</f>
        <v>686052.21157692862</v>
      </c>
      <c r="P13" s="498"/>
      <c r="Q13"/>
      <c r="R13" s="431"/>
      <c r="S13" s="431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</row>
    <row r="14" spans="1:62 16372:16373" ht="14.5" x14ac:dyDescent="0.35">
      <c r="A14" s="504"/>
      <c r="B14" s="502"/>
      <c r="C14" s="507"/>
      <c r="D14" s="507"/>
      <c r="E14" s="507"/>
      <c r="F14" s="507"/>
      <c r="G14" s="507"/>
      <c r="H14" s="507"/>
      <c r="I14" s="507"/>
      <c r="J14" s="507"/>
      <c r="K14" s="507"/>
      <c r="L14" s="507"/>
      <c r="M14" s="507"/>
      <c r="N14" s="511"/>
      <c r="O14" s="502"/>
      <c r="P14" s="504"/>
      <c r="Q14"/>
      <c r="R14" s="431"/>
      <c r="S14" s="431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</row>
    <row r="15" spans="1:62 16372:16373" ht="14.5" x14ac:dyDescent="0.35">
      <c r="A15" s="505" t="s">
        <v>143</v>
      </c>
      <c r="B15" s="512"/>
      <c r="C15" s="506">
        <f>Personal!B53</f>
        <v>41457.675600000002</v>
      </c>
      <c r="D15" s="506">
        <f>Personal!C53</f>
        <v>38896.363799999999</v>
      </c>
      <c r="E15" s="506">
        <f>Personal!D53</f>
        <v>40543.949399999998</v>
      </c>
      <c r="F15" s="506">
        <f>Personal!E53</f>
        <v>41346.720000000001</v>
      </c>
      <c r="G15" s="506">
        <f>Personal!F53</f>
        <v>44656.640399999997</v>
      </c>
      <c r="H15" s="506">
        <f>Personal!G53</f>
        <v>42657.277200000004</v>
      </c>
      <c r="I15" s="506">
        <f>Personal!H53</f>
        <v>41903.864399999999</v>
      </c>
      <c r="J15" s="506">
        <f>Personal!I53</f>
        <v>45785.8416</v>
      </c>
      <c r="K15" s="506">
        <f>Personal!J53</f>
        <v>45077.349600000001</v>
      </c>
      <c r="L15" s="506">
        <f>Personal!K53</f>
        <v>46956.057000000001</v>
      </c>
      <c r="M15" s="506">
        <f>Personal!L53</f>
        <v>42359.886000000006</v>
      </c>
      <c r="N15" s="513">
        <f>Personal!M53</f>
        <v>49978.918799999999</v>
      </c>
      <c r="O15" s="512">
        <f t="shared" ref="O15:O24" si="3">SUM(C15:N15)</f>
        <v>521620.54380000004</v>
      </c>
      <c r="P15" s="505" t="s">
        <v>258</v>
      </c>
      <c r="Q15"/>
      <c r="R15" s="431"/>
      <c r="S15" s="431"/>
      <c r="T15"/>
      <c r="U15" s="514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</row>
    <row r="16" spans="1:62 16372:16373" ht="14.5" x14ac:dyDescent="0.35">
      <c r="A16" s="501" t="s">
        <v>259</v>
      </c>
      <c r="B16" s="509">
        <v>80000</v>
      </c>
      <c r="C16" s="503">
        <f t="shared" ref="C16:N16" si="4">$B16/12</f>
        <v>6666.666666666667</v>
      </c>
      <c r="D16" s="503">
        <f t="shared" si="4"/>
        <v>6666.666666666667</v>
      </c>
      <c r="E16" s="503">
        <f t="shared" si="4"/>
        <v>6666.666666666667</v>
      </c>
      <c r="F16" s="503">
        <f t="shared" si="4"/>
        <v>6666.666666666667</v>
      </c>
      <c r="G16" s="503">
        <f t="shared" si="4"/>
        <v>6666.666666666667</v>
      </c>
      <c r="H16" s="503">
        <f t="shared" si="4"/>
        <v>6666.666666666667</v>
      </c>
      <c r="I16" s="503">
        <f t="shared" si="4"/>
        <v>6666.666666666667</v>
      </c>
      <c r="J16" s="503">
        <f t="shared" si="4"/>
        <v>6666.666666666667</v>
      </c>
      <c r="K16" s="503">
        <f t="shared" si="4"/>
        <v>6666.666666666667</v>
      </c>
      <c r="L16" s="503">
        <f t="shared" si="4"/>
        <v>6666.666666666667</v>
      </c>
      <c r="M16" s="503">
        <f t="shared" si="4"/>
        <v>6666.666666666667</v>
      </c>
      <c r="N16" s="503">
        <f t="shared" si="4"/>
        <v>6666.666666666667</v>
      </c>
      <c r="O16" s="509">
        <f t="shared" si="3"/>
        <v>80000</v>
      </c>
      <c r="P16" s="501"/>
      <c r="Q16"/>
      <c r="R16" s="431"/>
      <c r="S16" s="431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</row>
    <row r="17" spans="1:62 16372:16373" ht="14.5" x14ac:dyDescent="0.35">
      <c r="A17" s="515" t="s">
        <v>260</v>
      </c>
      <c r="B17" s="516"/>
      <c r="C17" s="506">
        <v>0</v>
      </c>
      <c r="D17" s="506">
        <v>0</v>
      </c>
      <c r="E17" s="506">
        <v>0</v>
      </c>
      <c r="F17" s="506">
        <v>0</v>
      </c>
      <c r="G17" s="506">
        <v>124</v>
      </c>
      <c r="H17" s="506">
        <v>0</v>
      </c>
      <c r="I17" s="506">
        <v>0</v>
      </c>
      <c r="J17" s="506">
        <v>376</v>
      </c>
      <c r="K17" s="506">
        <v>0</v>
      </c>
      <c r="L17" s="506">
        <v>0</v>
      </c>
      <c r="M17" s="506">
        <v>0</v>
      </c>
      <c r="N17" s="506">
        <v>0</v>
      </c>
      <c r="O17" s="512">
        <f t="shared" si="3"/>
        <v>500</v>
      </c>
      <c r="P17" s="515" t="s">
        <v>261</v>
      </c>
      <c r="Q17"/>
      <c r="R17" s="431"/>
      <c r="S17" s="431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</row>
    <row r="18" spans="1:62 16372:16373" ht="14.5" x14ac:dyDescent="0.35">
      <c r="A18" s="501" t="s">
        <v>262</v>
      </c>
      <c r="B18" s="509"/>
      <c r="C18" s="519">
        <v>0</v>
      </c>
      <c r="D18" s="503">
        <v>709.86</v>
      </c>
      <c r="E18" s="503">
        <v>61.33</v>
      </c>
      <c r="F18" s="503">
        <v>533.28</v>
      </c>
      <c r="G18" s="503">
        <v>339.36</v>
      </c>
      <c r="H18" s="503">
        <v>437.42</v>
      </c>
      <c r="I18" s="503">
        <v>471</v>
      </c>
      <c r="J18" s="503">
        <v>18.36</v>
      </c>
      <c r="K18" s="503">
        <v>61.33</v>
      </c>
      <c r="L18" s="503">
        <v>0</v>
      </c>
      <c r="M18" s="503">
        <v>833.56</v>
      </c>
      <c r="N18" s="503">
        <v>317.83</v>
      </c>
      <c r="O18" s="509">
        <f t="shared" si="3"/>
        <v>3783.33</v>
      </c>
      <c r="P18" s="517" t="s">
        <v>261</v>
      </c>
      <c r="Q18"/>
      <c r="R18" s="431"/>
      <c r="S18" s="431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</row>
    <row r="19" spans="1:62 16372:16373" ht="14.5" x14ac:dyDescent="0.35">
      <c r="A19" s="505" t="s">
        <v>263</v>
      </c>
      <c r="B19" s="512"/>
      <c r="C19" s="506">
        <f>$B19/12</f>
        <v>0</v>
      </c>
      <c r="D19" s="506">
        <v>0</v>
      </c>
      <c r="E19" s="506">
        <v>0</v>
      </c>
      <c r="F19" s="506">
        <v>0</v>
      </c>
      <c r="G19" s="506">
        <v>0</v>
      </c>
      <c r="H19" s="506">
        <v>0</v>
      </c>
      <c r="I19" s="506">
        <v>0</v>
      </c>
      <c r="J19" s="506">
        <v>0</v>
      </c>
      <c r="K19" s="506">
        <v>0</v>
      </c>
      <c r="L19" s="506">
        <v>0</v>
      </c>
      <c r="M19" s="506">
        <v>0</v>
      </c>
      <c r="N19" s="506">
        <v>0</v>
      </c>
      <c r="O19" s="512">
        <f t="shared" si="3"/>
        <v>0</v>
      </c>
      <c r="P19" s="518"/>
      <c r="Q19"/>
      <c r="R19" s="431"/>
      <c r="S19" s="431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</row>
    <row r="20" spans="1:62 16372:16373" ht="14.5" x14ac:dyDescent="0.35">
      <c r="A20" s="501" t="s">
        <v>264</v>
      </c>
      <c r="B20" s="509">
        <v>14000</v>
      </c>
      <c r="C20" s="519">
        <f>$B20/12</f>
        <v>1166.6666666666667</v>
      </c>
      <c r="D20" s="503">
        <f t="shared" ref="D20:N21" si="5">$B20/12</f>
        <v>1166.6666666666667</v>
      </c>
      <c r="E20" s="503">
        <f t="shared" si="5"/>
        <v>1166.6666666666667</v>
      </c>
      <c r="F20" s="503">
        <f t="shared" si="5"/>
        <v>1166.6666666666667</v>
      </c>
      <c r="G20" s="503">
        <f t="shared" si="5"/>
        <v>1166.6666666666667</v>
      </c>
      <c r="H20" s="503">
        <f t="shared" si="5"/>
        <v>1166.6666666666667</v>
      </c>
      <c r="I20" s="503">
        <f t="shared" si="5"/>
        <v>1166.6666666666667</v>
      </c>
      <c r="J20" s="503">
        <f t="shared" si="5"/>
        <v>1166.6666666666667</v>
      </c>
      <c r="K20" s="503">
        <f t="shared" si="5"/>
        <v>1166.6666666666667</v>
      </c>
      <c r="L20" s="503">
        <f t="shared" si="5"/>
        <v>1166.6666666666667</v>
      </c>
      <c r="M20" s="503">
        <f t="shared" si="5"/>
        <v>1166.6666666666667</v>
      </c>
      <c r="N20" s="503">
        <f t="shared" si="5"/>
        <v>1166.6666666666667</v>
      </c>
      <c r="O20" s="509">
        <f t="shared" si="3"/>
        <v>13999.999999999998</v>
      </c>
      <c r="P20" s="984" t="s">
        <v>463</v>
      </c>
      <c r="Q20"/>
      <c r="R20" s="431"/>
      <c r="S20" s="431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</row>
    <row r="21" spans="1:62 16372:16373" ht="14.5" x14ac:dyDescent="0.35">
      <c r="A21" s="505" t="s">
        <v>265</v>
      </c>
      <c r="B21" s="512">
        <v>3600</v>
      </c>
      <c r="C21" s="520">
        <f>$B21/12</f>
        <v>300</v>
      </c>
      <c r="D21" s="506">
        <f t="shared" si="5"/>
        <v>300</v>
      </c>
      <c r="E21" s="506">
        <f t="shared" si="5"/>
        <v>300</v>
      </c>
      <c r="F21" s="506">
        <f t="shared" si="5"/>
        <v>300</v>
      </c>
      <c r="G21" s="506">
        <f t="shared" si="5"/>
        <v>300</v>
      </c>
      <c r="H21" s="506">
        <f t="shared" si="5"/>
        <v>300</v>
      </c>
      <c r="I21" s="506">
        <f t="shared" si="5"/>
        <v>300</v>
      </c>
      <c r="J21" s="506">
        <f t="shared" si="5"/>
        <v>300</v>
      </c>
      <c r="K21" s="506">
        <f t="shared" si="5"/>
        <v>300</v>
      </c>
      <c r="L21" s="506">
        <f t="shared" si="5"/>
        <v>300</v>
      </c>
      <c r="M21" s="506">
        <f t="shared" si="5"/>
        <v>300</v>
      </c>
      <c r="N21" s="513">
        <f t="shared" si="5"/>
        <v>300</v>
      </c>
      <c r="O21" s="512">
        <f t="shared" si="3"/>
        <v>3600</v>
      </c>
      <c r="P21" s="505"/>
      <c r="Q21"/>
      <c r="R21" s="431"/>
      <c r="S21" s="43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</row>
    <row r="22" spans="1:62 16372:16373" ht="14.5" x14ac:dyDescent="0.35">
      <c r="A22" s="501" t="s">
        <v>266</v>
      </c>
      <c r="B22" s="521"/>
      <c r="C22" s="503">
        <f>'U-Planung'!C28</f>
        <v>340.97105170817156</v>
      </c>
      <c r="D22" s="503">
        <f>'U-Planung'!D28</f>
        <v>522.87020447067971</v>
      </c>
      <c r="E22" s="503">
        <f>'U-Planung'!E28</f>
        <v>613.04795741882833</v>
      </c>
      <c r="F22" s="503">
        <f>'U-Planung'!F28</f>
        <v>658.26647244364835</v>
      </c>
      <c r="G22" s="503">
        <f>'U-Planung'!G28</f>
        <v>632.31603896198828</v>
      </c>
      <c r="H22" s="503">
        <f>'U-Planung'!H28</f>
        <v>603.55519005423128</v>
      </c>
      <c r="I22" s="503">
        <f>'U-Planung'!I28</f>
        <v>654.95480942837253</v>
      </c>
      <c r="J22" s="503">
        <f>'U-Planung'!J28</f>
        <v>632.56214035090375</v>
      </c>
      <c r="K22" s="503">
        <f>'U-Planung'!K28</f>
        <v>653.30515728919454</v>
      </c>
      <c r="L22" s="503">
        <f>'U-Planung'!L28</f>
        <v>715.14835589236543</v>
      </c>
      <c r="M22" s="503">
        <f>'U-Planung'!M28</f>
        <v>638.70255105466572</v>
      </c>
      <c r="N22" s="503">
        <f>'U-Planung'!N28</f>
        <v>838.28355036524385</v>
      </c>
      <c r="O22" s="509">
        <f t="shared" si="3"/>
        <v>7503.9834794382941</v>
      </c>
      <c r="P22" s="501" t="s">
        <v>121</v>
      </c>
      <c r="Q22"/>
      <c r="R22" s="431"/>
      <c r="S22" s="431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</row>
    <row r="23" spans="1:62 16372:16373" ht="14.5" x14ac:dyDescent="0.35">
      <c r="A23" s="505" t="s">
        <v>267</v>
      </c>
      <c r="B23" s="512">
        <v>7200</v>
      </c>
      <c r="C23" s="520">
        <f t="shared" ref="C23:N24" si="6">$B23/12</f>
        <v>600</v>
      </c>
      <c r="D23" s="506">
        <f t="shared" si="6"/>
        <v>600</v>
      </c>
      <c r="E23" s="506">
        <f t="shared" si="6"/>
        <v>600</v>
      </c>
      <c r="F23" s="506">
        <f t="shared" si="6"/>
        <v>600</v>
      </c>
      <c r="G23" s="506">
        <f t="shared" si="6"/>
        <v>600</v>
      </c>
      <c r="H23" s="506">
        <f t="shared" si="6"/>
        <v>600</v>
      </c>
      <c r="I23" s="506">
        <f t="shared" si="6"/>
        <v>600</v>
      </c>
      <c r="J23" s="506">
        <f t="shared" si="6"/>
        <v>600</v>
      </c>
      <c r="K23" s="506">
        <f t="shared" si="6"/>
        <v>600</v>
      </c>
      <c r="L23" s="506">
        <f t="shared" si="6"/>
        <v>600</v>
      </c>
      <c r="M23" s="506">
        <f t="shared" si="6"/>
        <v>600</v>
      </c>
      <c r="N23" s="513">
        <f t="shared" si="6"/>
        <v>600</v>
      </c>
      <c r="O23" s="512">
        <f t="shared" si="3"/>
        <v>7200</v>
      </c>
      <c r="P23" s="505"/>
      <c r="Q23"/>
      <c r="R23" s="431"/>
      <c r="S23" s="431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</row>
    <row r="24" spans="1:62 16372:16373" ht="14.5" x14ac:dyDescent="0.35">
      <c r="A24" s="501" t="s">
        <v>268</v>
      </c>
      <c r="B24" s="509">
        <v>3200</v>
      </c>
      <c r="C24" s="519">
        <f t="shared" si="6"/>
        <v>266.66666666666669</v>
      </c>
      <c r="D24" s="503">
        <f t="shared" si="6"/>
        <v>266.66666666666669</v>
      </c>
      <c r="E24" s="503">
        <f t="shared" si="6"/>
        <v>266.66666666666669</v>
      </c>
      <c r="F24" s="503">
        <f t="shared" si="6"/>
        <v>266.66666666666669</v>
      </c>
      <c r="G24" s="503">
        <f t="shared" si="6"/>
        <v>266.66666666666669</v>
      </c>
      <c r="H24" s="503">
        <f t="shared" si="6"/>
        <v>266.66666666666669</v>
      </c>
      <c r="I24" s="503">
        <f t="shared" si="6"/>
        <v>266.66666666666669</v>
      </c>
      <c r="J24" s="503">
        <f t="shared" si="6"/>
        <v>266.66666666666669</v>
      </c>
      <c r="K24" s="503">
        <f t="shared" si="6"/>
        <v>266.66666666666669</v>
      </c>
      <c r="L24" s="503">
        <f t="shared" si="6"/>
        <v>266.66666666666669</v>
      </c>
      <c r="M24" s="503">
        <f t="shared" si="6"/>
        <v>266.66666666666669</v>
      </c>
      <c r="N24" s="503">
        <f t="shared" si="6"/>
        <v>266.66666666666669</v>
      </c>
      <c r="O24" s="509">
        <f t="shared" si="3"/>
        <v>3199.9999999999995</v>
      </c>
      <c r="P24" s="501"/>
      <c r="Q24"/>
      <c r="R24" s="431"/>
      <c r="S24" s="431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</row>
    <row r="25" spans="1:62 16372:16373" ht="14.5" x14ac:dyDescent="0.35">
      <c r="A25" s="505"/>
      <c r="B25" s="512"/>
      <c r="C25" s="506"/>
      <c r="D25" s="506"/>
      <c r="E25" s="506"/>
      <c r="F25" s="506"/>
      <c r="G25" s="506"/>
      <c r="H25" s="506"/>
      <c r="I25" s="506"/>
      <c r="J25" s="506"/>
      <c r="K25" s="506"/>
      <c r="L25" s="506"/>
      <c r="M25" s="506"/>
      <c r="N25" s="506"/>
      <c r="O25" s="512"/>
      <c r="P25" s="505"/>
      <c r="Q25"/>
      <c r="R25" s="431"/>
      <c r="S25" s="431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</row>
    <row r="26" spans="1:62 16372:16373" s="527" customFormat="1" ht="14.5" x14ac:dyDescent="0.35">
      <c r="A26" s="522" t="s">
        <v>269</v>
      </c>
      <c r="B26" s="523"/>
      <c r="C26" s="524">
        <f t="shared" ref="C26:N26" si="7">SUM(C15:C25)</f>
        <v>50798.646651708164</v>
      </c>
      <c r="D26" s="524">
        <f t="shared" si="7"/>
        <v>49129.094004470673</v>
      </c>
      <c r="E26" s="524">
        <f t="shared" si="7"/>
        <v>50218.327357418821</v>
      </c>
      <c r="F26" s="524">
        <f t="shared" si="7"/>
        <v>51538.26647244364</v>
      </c>
      <c r="G26" s="524">
        <f t="shared" si="7"/>
        <v>54752.316438961978</v>
      </c>
      <c r="H26" s="524">
        <f t="shared" si="7"/>
        <v>52698.252390054229</v>
      </c>
      <c r="I26" s="524">
        <f t="shared" si="7"/>
        <v>52029.819209428366</v>
      </c>
      <c r="J26" s="524">
        <f t="shared" si="7"/>
        <v>55812.7637403509</v>
      </c>
      <c r="K26" s="524">
        <f t="shared" si="7"/>
        <v>54791.984757289189</v>
      </c>
      <c r="L26" s="524">
        <f t="shared" si="7"/>
        <v>56671.205355892358</v>
      </c>
      <c r="M26" s="524">
        <f t="shared" si="7"/>
        <v>52832.148551054663</v>
      </c>
      <c r="N26" s="524">
        <f t="shared" si="7"/>
        <v>60135.03235036524</v>
      </c>
      <c r="O26" s="523">
        <f>SUM(C26:N26)</f>
        <v>641407.85727943818</v>
      </c>
      <c r="P26" s="525"/>
      <c r="Q26" s="526"/>
      <c r="R26" s="431"/>
      <c r="S26" s="431"/>
      <c r="T26"/>
      <c r="U26"/>
      <c r="V26" s="526"/>
      <c r="W26" s="526"/>
      <c r="X26" s="526"/>
      <c r="Y26" s="526"/>
      <c r="Z26" s="526"/>
      <c r="AA26" s="526"/>
      <c r="AB26" s="526"/>
      <c r="AC26" s="526"/>
      <c r="AD26" s="526"/>
      <c r="AE26" s="526"/>
      <c r="AF26" s="526"/>
      <c r="AG26" s="526"/>
      <c r="AH26" s="526"/>
      <c r="AI26" s="526"/>
      <c r="AJ26" s="526"/>
      <c r="AK26" s="526"/>
      <c r="AL26" s="526"/>
      <c r="AM26" s="526"/>
      <c r="AN26" s="526"/>
      <c r="AO26" s="526"/>
      <c r="AP26" s="526"/>
      <c r="AQ26" s="526"/>
      <c r="AR26" s="526"/>
      <c r="AS26" s="526"/>
      <c r="AT26" s="526"/>
      <c r="AU26" s="526"/>
      <c r="AV26" s="526"/>
      <c r="AW26" s="526"/>
      <c r="AX26" s="526"/>
      <c r="AY26" s="526"/>
      <c r="AZ26" s="526"/>
      <c r="BA26" s="526"/>
      <c r="BB26" s="526"/>
      <c r="BC26" s="526"/>
      <c r="BD26" s="526"/>
      <c r="BE26" s="526"/>
      <c r="BF26" s="526"/>
      <c r="BG26" s="526"/>
      <c r="BH26" s="526"/>
      <c r="BI26" s="526"/>
      <c r="BJ26" s="526"/>
      <c r="XER26" s="163"/>
      <c r="XES26" s="163"/>
    </row>
    <row r="27" spans="1:62 16372:16373" s="335" customFormat="1" ht="14.5" x14ac:dyDescent="0.35">
      <c r="A27" s="498" t="s">
        <v>270</v>
      </c>
      <c r="B27" s="499"/>
      <c r="C27" s="500">
        <f t="shared" ref="C27:N27" si="8">C13-C26</f>
        <v>-19404.797608703273</v>
      </c>
      <c r="D27" s="500">
        <f t="shared" si="8"/>
        <v>-1246.1810787088689</v>
      </c>
      <c r="E27" s="500">
        <f t="shared" si="8"/>
        <v>5839.1521157028037</v>
      </c>
      <c r="F27" s="500">
        <f t="shared" si="8"/>
        <v>8618.2479417650829</v>
      </c>
      <c r="G27" s="500">
        <f t="shared" si="8"/>
        <v>3051.8046354987455</v>
      </c>
      <c r="H27" s="500">
        <f t="shared" si="8"/>
        <v>2498.7126434902311</v>
      </c>
      <c r="I27" s="500">
        <f t="shared" si="8"/>
        <v>7826.4946695511389</v>
      </c>
      <c r="J27" s="500">
        <f t="shared" si="8"/>
        <v>2013.6662974108258</v>
      </c>
      <c r="K27" s="500">
        <f t="shared" si="8"/>
        <v>4914.789010622575</v>
      </c>
      <c r="L27" s="500">
        <f t="shared" si="8"/>
        <v>8641.6222995441058</v>
      </c>
      <c r="M27" s="500">
        <f t="shared" si="8"/>
        <v>5550.9065331848251</v>
      </c>
      <c r="N27" s="500">
        <f t="shared" si="8"/>
        <v>16339.936838132162</v>
      </c>
      <c r="O27" s="499">
        <f>SUM(C27:N27)</f>
        <v>44644.354297490354</v>
      </c>
      <c r="P27" s="498"/>
      <c r="Q27" s="15"/>
      <c r="R27" s="431"/>
      <c r="S27" s="431"/>
      <c r="T27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XER27" s="163"/>
      <c r="XES27" s="163"/>
    </row>
    <row r="28" spans="1:62 16372:16373" ht="14.5" x14ac:dyDescent="0.35">
      <c r="A28" s="501" t="s">
        <v>271</v>
      </c>
      <c r="B28" s="509">
        <v>12000</v>
      </c>
      <c r="C28" s="503">
        <f t="shared" ref="C28:N28" si="9">$B28/12</f>
        <v>1000</v>
      </c>
      <c r="D28" s="503">
        <f t="shared" si="9"/>
        <v>1000</v>
      </c>
      <c r="E28" s="503">
        <f t="shared" si="9"/>
        <v>1000</v>
      </c>
      <c r="F28" s="503">
        <f t="shared" si="9"/>
        <v>1000</v>
      </c>
      <c r="G28" s="503">
        <f t="shared" si="9"/>
        <v>1000</v>
      </c>
      <c r="H28" s="503">
        <f t="shared" si="9"/>
        <v>1000</v>
      </c>
      <c r="I28" s="503">
        <f t="shared" si="9"/>
        <v>1000</v>
      </c>
      <c r="J28" s="503">
        <f t="shared" si="9"/>
        <v>1000</v>
      </c>
      <c r="K28" s="503">
        <f t="shared" si="9"/>
        <v>1000</v>
      </c>
      <c r="L28" s="503">
        <f t="shared" si="9"/>
        <v>1000</v>
      </c>
      <c r="M28" s="503">
        <f t="shared" si="9"/>
        <v>1000</v>
      </c>
      <c r="N28" s="503">
        <f t="shared" si="9"/>
        <v>1000</v>
      </c>
      <c r="O28" s="509">
        <f>SUM(C28:N28)</f>
        <v>12000</v>
      </c>
      <c r="P28" s="501"/>
      <c r="Q28"/>
      <c r="R28" s="431"/>
      <c r="S28" s="431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XER28" s="527"/>
      <c r="XES28" s="527"/>
    </row>
    <row r="29" spans="1:62 16372:16373" ht="14.5" x14ac:dyDescent="0.35">
      <c r="A29" s="528"/>
      <c r="B29" s="529"/>
      <c r="C29" s="530"/>
      <c r="D29" s="530"/>
      <c r="E29" s="530"/>
      <c r="F29" s="530"/>
      <c r="G29" s="530"/>
      <c r="H29" s="530"/>
      <c r="I29" s="530"/>
      <c r="J29" s="530"/>
      <c r="K29" s="530"/>
      <c r="L29" s="530"/>
      <c r="M29" s="530"/>
      <c r="N29" s="531"/>
      <c r="O29" s="528"/>
      <c r="P29" s="532"/>
      <c r="Q29"/>
      <c r="R29" s="431"/>
      <c r="S29" s="431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XER29" s="335"/>
      <c r="XES29" s="335"/>
    </row>
    <row r="30" spans="1:62 16372:16373" ht="14.5" x14ac:dyDescent="0.35">
      <c r="A30" s="533" t="s">
        <v>272</v>
      </c>
      <c r="B30" s="534">
        <f>SUM(B16:B29)</f>
        <v>120000</v>
      </c>
      <c r="C30" s="535">
        <f t="shared" ref="C30:N30" si="10">C27-C28</f>
        <v>-20404.797608703273</v>
      </c>
      <c r="D30" s="536">
        <f t="shared" si="10"/>
        <v>-2246.1810787088689</v>
      </c>
      <c r="E30" s="536">
        <f t="shared" si="10"/>
        <v>4839.1521157028037</v>
      </c>
      <c r="F30" s="536">
        <f t="shared" si="10"/>
        <v>7618.2479417650829</v>
      </c>
      <c r="G30" s="536">
        <f t="shared" si="10"/>
        <v>2051.8046354987455</v>
      </c>
      <c r="H30" s="536">
        <f t="shared" si="10"/>
        <v>1498.7126434902311</v>
      </c>
      <c r="I30" s="536">
        <f t="shared" si="10"/>
        <v>6826.4946695511389</v>
      </c>
      <c r="J30" s="536">
        <f t="shared" si="10"/>
        <v>1013.6662974108258</v>
      </c>
      <c r="K30" s="536">
        <f t="shared" si="10"/>
        <v>3914.789010622575</v>
      </c>
      <c r="L30" s="536">
        <f t="shared" si="10"/>
        <v>7641.6222995441058</v>
      </c>
      <c r="M30" s="536">
        <f t="shared" si="10"/>
        <v>4550.9065331848251</v>
      </c>
      <c r="N30" s="536">
        <f t="shared" si="10"/>
        <v>15339.936838132162</v>
      </c>
      <c r="O30" s="533">
        <f>SUM(C30:N30)</f>
        <v>32644.354297490354</v>
      </c>
      <c r="P30" s="537"/>
      <c r="Q30"/>
      <c r="R30" s="431"/>
      <c r="S30" s="431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</row>
    <row r="31" spans="1:62 16372:16373" ht="14.5" x14ac:dyDescent="0.35">
      <c r="A31" s="538"/>
      <c r="B31" s="538"/>
      <c r="C31" s="539"/>
      <c r="D31" s="539"/>
      <c r="E31" s="539"/>
      <c r="F31" s="539"/>
      <c r="G31" s="539"/>
      <c r="H31" s="539"/>
      <c r="I31" s="539"/>
      <c r="J31" s="539"/>
      <c r="K31" s="539"/>
      <c r="L31" s="539"/>
      <c r="M31" s="539"/>
      <c r="N31" s="513"/>
      <c r="O31" s="512"/>
      <c r="P31" s="505"/>
      <c r="Q31"/>
      <c r="R31" s="431"/>
      <c r="S31" s="4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</row>
    <row r="32" spans="1:62 16372:16373" ht="14.5" x14ac:dyDescent="0.35">
      <c r="A32" s="509" t="s">
        <v>273</v>
      </c>
      <c r="B32" s="509"/>
      <c r="C32" s="503">
        <f>LP_J1!C92</f>
        <v>41.666666666666664</v>
      </c>
      <c r="D32" s="503">
        <f>LP_J1!D92</f>
        <v>37.673611111111107</v>
      </c>
      <c r="E32" s="503">
        <f>LP_J1!E92</f>
        <v>33.663917824074076</v>
      </c>
      <c r="F32" s="503">
        <f>LP_J1!F92</f>
        <v>29.637517481674383</v>
      </c>
      <c r="G32" s="503">
        <f>LP_J1!G92</f>
        <v>25.594340471181358</v>
      </c>
      <c r="H32" s="503">
        <f>LP_J1!H92</f>
        <v>21.534316889811279</v>
      </c>
      <c r="I32" s="503">
        <f>LP_J1!I92</f>
        <v>17.45737654351883</v>
      </c>
      <c r="J32" s="503">
        <f>LP_J1!J92</f>
        <v>13.363448945783489</v>
      </c>
      <c r="K32" s="503">
        <f>LP_J1!K92</f>
        <v>9.2524633163909211</v>
      </c>
      <c r="L32" s="503">
        <f>LP_J1!L92</f>
        <v>5.1243485802092161</v>
      </c>
      <c r="M32" s="503">
        <f>LP_J1!M92</f>
        <v>0.97903336596008816</v>
      </c>
      <c r="N32" s="503">
        <f>LP_J1!N92</f>
        <v>0</v>
      </c>
      <c r="O32" s="509">
        <f>SUM(C32:N32)</f>
        <v>235.94704119638143</v>
      </c>
      <c r="P32" s="501"/>
      <c r="Q32" s="431"/>
      <c r="R32" s="431"/>
      <c r="S32" s="431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</row>
    <row r="33" spans="1:62" ht="14.5" x14ac:dyDescent="0.35">
      <c r="A33" s="512" t="s">
        <v>274</v>
      </c>
      <c r="B33" s="512">
        <v>0</v>
      </c>
      <c r="C33" s="506">
        <f t="shared" ref="C33:N33" si="11">$B33/12</f>
        <v>0</v>
      </c>
      <c r="D33" s="506">
        <f t="shared" si="11"/>
        <v>0</v>
      </c>
      <c r="E33" s="506">
        <f t="shared" si="11"/>
        <v>0</v>
      </c>
      <c r="F33" s="506">
        <f t="shared" si="11"/>
        <v>0</v>
      </c>
      <c r="G33" s="506">
        <f t="shared" si="11"/>
        <v>0</v>
      </c>
      <c r="H33" s="506">
        <f t="shared" si="11"/>
        <v>0</v>
      </c>
      <c r="I33" s="506">
        <f t="shared" si="11"/>
        <v>0</v>
      </c>
      <c r="J33" s="506">
        <f t="shared" si="11"/>
        <v>0</v>
      </c>
      <c r="K33" s="506">
        <f t="shared" si="11"/>
        <v>0</v>
      </c>
      <c r="L33" s="506">
        <f t="shared" si="11"/>
        <v>0</v>
      </c>
      <c r="M33" s="506">
        <f t="shared" si="11"/>
        <v>0</v>
      </c>
      <c r="N33" s="506">
        <f t="shared" si="11"/>
        <v>0</v>
      </c>
      <c r="O33" s="512">
        <f>SUM(C33:N33)</f>
        <v>0</v>
      </c>
      <c r="P33" s="505"/>
      <c r="Q33"/>
      <c r="R33" s="431"/>
      <c r="S33" s="431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</row>
    <row r="34" spans="1:62" ht="14.5" x14ac:dyDescent="0.35">
      <c r="A34" s="509" t="s">
        <v>275</v>
      </c>
      <c r="B34" s="509"/>
      <c r="C34" s="503"/>
      <c r="D34" s="503"/>
      <c r="E34" s="503"/>
      <c r="F34" s="503"/>
      <c r="G34" s="503"/>
      <c r="H34" s="503"/>
      <c r="I34" s="503"/>
      <c r="J34" s="503"/>
      <c r="K34" s="503"/>
      <c r="L34" s="503"/>
      <c r="M34" s="503"/>
      <c r="N34" s="503"/>
      <c r="O34" s="509"/>
      <c r="P34" s="540"/>
      <c r="Q34"/>
      <c r="R34"/>
      <c r="S34" s="431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</row>
    <row r="35" spans="1:62" ht="14.5" x14ac:dyDescent="0.35">
      <c r="A35" s="512" t="s">
        <v>276</v>
      </c>
      <c r="B35" s="512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12">
        <f>SUM(C35:N35)</f>
        <v>0</v>
      </c>
      <c r="P35" s="505"/>
      <c r="Q35"/>
      <c r="R35"/>
      <c r="S35" s="431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</row>
    <row r="36" spans="1:62" s="335" customFormat="1" ht="14.5" x14ac:dyDescent="0.35">
      <c r="A36" s="502" t="s">
        <v>277</v>
      </c>
      <c r="B36" s="502"/>
      <c r="C36" s="507">
        <f t="shared" ref="C36:N36" si="12">(C34+C35)-(C32+C33)</f>
        <v>-41.666666666666664</v>
      </c>
      <c r="D36" s="507">
        <f t="shared" si="12"/>
        <v>-37.673611111111107</v>
      </c>
      <c r="E36" s="507">
        <f t="shared" si="12"/>
        <v>-33.663917824074076</v>
      </c>
      <c r="F36" s="507">
        <f t="shared" si="12"/>
        <v>-29.637517481674383</v>
      </c>
      <c r="G36" s="507">
        <f t="shared" si="12"/>
        <v>-25.594340471181358</v>
      </c>
      <c r="H36" s="507">
        <f t="shared" si="12"/>
        <v>-21.534316889811279</v>
      </c>
      <c r="I36" s="507">
        <f t="shared" si="12"/>
        <v>-17.45737654351883</v>
      </c>
      <c r="J36" s="507">
        <f t="shared" si="12"/>
        <v>-13.363448945783489</v>
      </c>
      <c r="K36" s="507">
        <f t="shared" si="12"/>
        <v>-9.2524633163909211</v>
      </c>
      <c r="L36" s="507">
        <f t="shared" si="12"/>
        <v>-5.1243485802092161</v>
      </c>
      <c r="M36" s="507">
        <f t="shared" si="12"/>
        <v>-0.97903336596008816</v>
      </c>
      <c r="N36" s="507">
        <f t="shared" si="12"/>
        <v>0</v>
      </c>
      <c r="O36" s="502">
        <f>SUM(C36:N36)</f>
        <v>-235.94704119638143</v>
      </c>
      <c r="P36" s="504"/>
      <c r="Q36" s="15"/>
      <c r="R36" s="15"/>
      <c r="S36" s="431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</row>
    <row r="37" spans="1:62" ht="14.5" x14ac:dyDescent="0.35">
      <c r="A37" s="528"/>
      <c r="B37" s="529"/>
      <c r="C37" s="530"/>
      <c r="D37" s="530"/>
      <c r="E37" s="530"/>
      <c r="F37" s="530"/>
      <c r="G37" s="530"/>
      <c r="H37" s="530"/>
      <c r="I37" s="530"/>
      <c r="J37" s="530"/>
      <c r="K37" s="530"/>
      <c r="L37" s="530"/>
      <c r="M37" s="530"/>
      <c r="N37" s="531"/>
      <c r="O37" s="528"/>
      <c r="P37" s="532"/>
      <c r="Q37"/>
      <c r="R37"/>
      <c r="S37" s="431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</row>
    <row r="38" spans="1:62" ht="14.5" x14ac:dyDescent="0.35">
      <c r="A38" s="533" t="s">
        <v>278</v>
      </c>
      <c r="B38" s="541"/>
      <c r="C38" s="535">
        <f t="shared" ref="C38:N38" si="13">C30+C36</f>
        <v>-20446.464275369941</v>
      </c>
      <c r="D38" s="536">
        <f t="shared" si="13"/>
        <v>-2283.8546898199802</v>
      </c>
      <c r="E38" s="536">
        <f t="shared" si="13"/>
        <v>4805.4881978787298</v>
      </c>
      <c r="F38" s="536">
        <f t="shared" si="13"/>
        <v>7588.610424283409</v>
      </c>
      <c r="G38" s="536">
        <f t="shared" si="13"/>
        <v>2026.2102950275641</v>
      </c>
      <c r="H38" s="536">
        <f t="shared" si="13"/>
        <v>1477.17832660042</v>
      </c>
      <c r="I38" s="536">
        <f t="shared" si="13"/>
        <v>6809.0372930076201</v>
      </c>
      <c r="J38" s="536">
        <f t="shared" si="13"/>
        <v>1000.3028484650423</v>
      </c>
      <c r="K38" s="536">
        <f t="shared" si="13"/>
        <v>3905.5365473061843</v>
      </c>
      <c r="L38" s="536">
        <f t="shared" si="13"/>
        <v>7636.497950963897</v>
      </c>
      <c r="M38" s="536">
        <f t="shared" si="13"/>
        <v>4549.9274998188648</v>
      </c>
      <c r="N38" s="536">
        <f t="shared" si="13"/>
        <v>15339.936838132162</v>
      </c>
      <c r="O38" s="533">
        <f>SUM(C38:N38)</f>
        <v>32408.407256293969</v>
      </c>
      <c r="P38" s="537"/>
      <c r="Q38" s="514"/>
      <c r="R38" s="15"/>
      <c r="S38" s="431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</row>
    <row r="39" spans="1:62" ht="13" x14ac:dyDescent="0.3">
      <c r="H39" s="284"/>
      <c r="K39" s="542"/>
      <c r="Q39"/>
      <c r="R39"/>
      <c r="S39" s="431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</row>
    <row r="40" spans="1:62" ht="13" x14ac:dyDescent="0.3">
      <c r="A40" s="543" t="s">
        <v>279</v>
      </c>
      <c r="D40" s="962">
        <f ca="1">Start!C22</f>
        <v>46126</v>
      </c>
      <c r="E40" s="962"/>
      <c r="H40" s="284"/>
      <c r="I40" s="544"/>
      <c r="Q40"/>
      <c r="R40"/>
      <c r="S40" s="431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</row>
    <row r="41" spans="1:62" ht="13" x14ac:dyDescent="0.3">
      <c r="A41" s="543" t="s">
        <v>280</v>
      </c>
      <c r="D41" s="963" t="str">
        <f>Start!C23</f>
        <v>Walter Gossmann</v>
      </c>
      <c r="E41" s="963"/>
      <c r="H41" s="545"/>
      <c r="I41" s="544"/>
      <c r="Q41"/>
      <c r="R41"/>
      <c r="S41" s="43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</row>
    <row r="42" spans="1:62" x14ac:dyDescent="0.25">
      <c r="Q42"/>
      <c r="R42"/>
      <c r="S42" s="431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</row>
    <row r="43" spans="1:62" x14ac:dyDescent="0.25"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</row>
    <row r="44" spans="1:62" x14ac:dyDescent="0.25"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</row>
    <row r="45" spans="1:62" x14ac:dyDescent="0.25"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</row>
    <row r="46" spans="1:62" x14ac:dyDescent="0.25"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</row>
    <row r="47" spans="1:62" x14ac:dyDescent="0.25"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</row>
    <row r="48" spans="1:62" x14ac:dyDescent="0.25"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</row>
    <row r="49" spans="1:62" ht="13" x14ac:dyDescent="0.3">
      <c r="A49" s="544" t="s">
        <v>281</v>
      </c>
      <c r="D49" s="468"/>
      <c r="E49" s="468"/>
      <c r="H49" s="545"/>
      <c r="I49" s="544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</row>
    <row r="50" spans="1:62" ht="13" x14ac:dyDescent="0.3">
      <c r="A50" s="546"/>
      <c r="D50" s="468"/>
      <c r="E50" s="468"/>
      <c r="H50" s="545"/>
      <c r="I50" s="544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</row>
    <row r="51" spans="1:62" ht="13" x14ac:dyDescent="0.3">
      <c r="A51" s="546"/>
      <c r="D51" s="468"/>
      <c r="E51" s="468"/>
      <c r="H51" s="545"/>
      <c r="I51" s="544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</row>
    <row r="52" spans="1:62" ht="13" x14ac:dyDescent="0.25">
      <c r="A52" s="485"/>
      <c r="B52" s="547"/>
      <c r="C52" s="547"/>
      <c r="D52" s="548" t="s">
        <v>68</v>
      </c>
      <c r="E52" s="548" t="s">
        <v>69</v>
      </c>
      <c r="F52" s="548" t="s">
        <v>70</v>
      </c>
      <c r="G52" s="548" t="s">
        <v>71</v>
      </c>
      <c r="H52" s="548" t="s">
        <v>72</v>
      </c>
      <c r="I52" s="548" t="s">
        <v>73</v>
      </c>
      <c r="J52" s="548" t="s">
        <v>74</v>
      </c>
      <c r="K52" s="491" t="s">
        <v>75</v>
      </c>
      <c r="L52" s="491" t="s">
        <v>76</v>
      </c>
      <c r="M52" s="548" t="s">
        <v>77</v>
      </c>
      <c r="N52" s="548" t="s">
        <v>78</v>
      </c>
      <c r="O52" s="548" t="s">
        <v>79</v>
      </c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</row>
    <row r="53" spans="1:62" x14ac:dyDescent="0.25">
      <c r="A53" s="493"/>
      <c r="B53" s="549"/>
      <c r="C53" s="550"/>
      <c r="D53" s="494"/>
      <c r="E53" s="494"/>
      <c r="F53" s="494"/>
      <c r="G53" s="494"/>
      <c r="H53" s="494"/>
      <c r="I53" s="494"/>
      <c r="J53" s="494"/>
      <c r="K53" s="494"/>
      <c r="L53" s="494"/>
      <c r="M53" s="494"/>
      <c r="N53" s="495"/>
      <c r="O53" s="495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</row>
    <row r="54" spans="1:62" ht="14.5" x14ac:dyDescent="0.35">
      <c r="A54" s="498" t="str">
        <f>A5</f>
        <v>Umsatzerlöse gesamt</v>
      </c>
      <c r="B54" s="551"/>
      <c r="C54" s="552"/>
      <c r="D54" s="500">
        <f>SUM($C5:C5)</f>
        <v>37414.024244569198</v>
      </c>
      <c r="E54" s="500">
        <f>SUM($C5:D5)</f>
        <v>94787.453480937518</v>
      </c>
      <c r="F54" s="500">
        <f>SUM($C5:E5)</f>
        <v>162055.89467864516</v>
      </c>
      <c r="G54" s="500">
        <f>SUM($C5:F5)</f>
        <v>234286.06681792845</v>
      </c>
      <c r="H54" s="500">
        <f>SUM($C5:G5)</f>
        <v>303668.75339333201</v>
      </c>
      <c r="I54" s="500">
        <f>SUM($C5:H5)</f>
        <v>369895.5735309883</v>
      </c>
      <c r="J54" s="500">
        <f>SUM($C5:I5)</f>
        <v>441762.36397049786</v>
      </c>
      <c r="K54" s="500">
        <f>SUM($C5:J5)</f>
        <v>511172.05472495232</v>
      </c>
      <c r="L54" s="500">
        <f>SUM($C5:K5)</f>
        <v>582857.83236345975</v>
      </c>
      <c r="M54" s="500">
        <f>SUM($C5:L5)</f>
        <v>661329.5319161861</v>
      </c>
      <c r="N54" s="500">
        <f>SUM($C5:M5)</f>
        <v>731412.99680422537</v>
      </c>
      <c r="O54" s="500">
        <f>SUM($C5:N5)</f>
        <v>823396.05788834358</v>
      </c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</row>
    <row r="55" spans="1:62" ht="14.5" x14ac:dyDescent="0.35">
      <c r="A55" s="501" t="str">
        <f>A6</f>
        <v>Bestandsveränderungen</v>
      </c>
      <c r="B55" s="551"/>
      <c r="C55" s="553"/>
      <c r="D55" s="503">
        <f>SUM($C6:C6)</f>
        <v>0</v>
      </c>
      <c r="E55" s="503">
        <f>SUM($C6:D6)</f>
        <v>0</v>
      </c>
      <c r="F55" s="503">
        <f>SUM($C6:E6)</f>
        <v>0</v>
      </c>
      <c r="G55" s="503">
        <f>SUM($C6:F6)</f>
        <v>0</v>
      </c>
      <c r="H55" s="503">
        <f>SUM($C6:G6)</f>
        <v>0</v>
      </c>
      <c r="I55" s="503">
        <f>SUM($C6:H6)</f>
        <v>0</v>
      </c>
      <c r="J55" s="503">
        <f>SUM($C6:I6)</f>
        <v>0</v>
      </c>
      <c r="K55" s="503">
        <f>SUM($C6:J6)</f>
        <v>0</v>
      </c>
      <c r="L55" s="503">
        <f>SUM($C6:K6)</f>
        <v>0</v>
      </c>
      <c r="M55" s="503">
        <f>SUM($C6:L6)</f>
        <v>0</v>
      </c>
      <c r="N55" s="503">
        <f>SUM($C6:M6)</f>
        <v>0</v>
      </c>
      <c r="O55" s="503">
        <f>SUM($C6:N6)</f>
        <v>0</v>
      </c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</row>
    <row r="56" spans="1:62" ht="14.5" x14ac:dyDescent="0.35">
      <c r="A56" s="505" t="str">
        <f>A7</f>
        <v>aktivierte Eigenleistungen</v>
      </c>
      <c r="B56" s="551"/>
      <c r="C56" s="553"/>
      <c r="D56" s="506">
        <f>SUM($C7:C7)</f>
        <v>0</v>
      </c>
      <c r="E56" s="506">
        <f>SUM($C7:D7)</f>
        <v>0</v>
      </c>
      <c r="F56" s="506">
        <f>SUM($C7:E7)</f>
        <v>0</v>
      </c>
      <c r="G56" s="506">
        <f>SUM($C7:F7)</f>
        <v>0</v>
      </c>
      <c r="H56" s="506">
        <f>SUM($C7:G7)</f>
        <v>0</v>
      </c>
      <c r="I56" s="506">
        <f>SUM($C7:H7)</f>
        <v>0</v>
      </c>
      <c r="J56" s="506">
        <f>SUM($C7:I7)</f>
        <v>0</v>
      </c>
      <c r="K56" s="506">
        <f>SUM($C7:J7)</f>
        <v>0</v>
      </c>
      <c r="L56" s="506">
        <f>SUM($C7:K7)</f>
        <v>0</v>
      </c>
      <c r="M56" s="506">
        <f>SUM($C7:L7)</f>
        <v>0</v>
      </c>
      <c r="N56" s="506">
        <f>SUM($C7:M7)</f>
        <v>0</v>
      </c>
      <c r="O56" s="506">
        <f>SUM($C7:N7)</f>
        <v>0</v>
      </c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</row>
    <row r="57" spans="1:62" ht="14.5" x14ac:dyDescent="0.35">
      <c r="A57" s="504" t="str">
        <f>A8</f>
        <v>Gesamtleistung</v>
      </c>
      <c r="B57" s="551"/>
      <c r="C57" s="552"/>
      <c r="D57" s="507">
        <f>SUM($C8:C8)</f>
        <v>37414.024244569198</v>
      </c>
      <c r="E57" s="507">
        <f>SUM($C8:D8)</f>
        <v>94787.453480937518</v>
      </c>
      <c r="F57" s="507">
        <f>SUM($C8:E8)</f>
        <v>162055.89467864516</v>
      </c>
      <c r="G57" s="507">
        <f>SUM($C8:F8)</f>
        <v>234286.06681792845</v>
      </c>
      <c r="H57" s="507">
        <f>SUM($C8:G8)</f>
        <v>303668.75339333201</v>
      </c>
      <c r="I57" s="507">
        <f>SUM($C8:H8)</f>
        <v>369895.5735309883</v>
      </c>
      <c r="J57" s="507">
        <f>SUM($C8:I8)</f>
        <v>441762.36397049786</v>
      </c>
      <c r="K57" s="507">
        <f>SUM($C8:J8)</f>
        <v>511172.05472495232</v>
      </c>
      <c r="L57" s="507">
        <f>SUM($C8:K8)</f>
        <v>582857.83236345975</v>
      </c>
      <c r="M57" s="507">
        <f>SUM($C8:L8)</f>
        <v>661329.5319161861</v>
      </c>
      <c r="N57" s="507">
        <f>SUM($C8:M8)</f>
        <v>731412.99680422537</v>
      </c>
      <c r="O57" s="507">
        <f>SUM($C8:N8)</f>
        <v>823396.05788834358</v>
      </c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</row>
    <row r="58" spans="1:62" ht="14.5" x14ac:dyDescent="0.35">
      <c r="A58" s="498"/>
      <c r="B58" s="551"/>
      <c r="C58" s="552"/>
      <c r="D58" s="500"/>
      <c r="E58" s="500"/>
      <c r="F58" s="500"/>
      <c r="G58" s="500"/>
      <c r="H58" s="500"/>
      <c r="I58" s="500"/>
      <c r="J58" s="500"/>
      <c r="K58" s="500"/>
      <c r="L58" s="500"/>
      <c r="M58" s="500"/>
      <c r="N58" s="500"/>
      <c r="O58" s="500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</row>
    <row r="59" spans="1:62" ht="14.5" x14ac:dyDescent="0.35">
      <c r="A59" s="501" t="str">
        <f>A10</f>
        <v>Mat./Wareneinkauf</v>
      </c>
      <c r="B59" s="554"/>
      <c r="C59" s="552"/>
      <c r="D59" s="503">
        <f>SUM($C10:C10)</f>
        <v>6505.1752015643087</v>
      </c>
      <c r="E59" s="503">
        <f>SUM($C10:D10)</f>
        <v>16480.69151217083</v>
      </c>
      <c r="F59" s="503">
        <f>SUM($C10:E10)</f>
        <v>28176.653236756847</v>
      </c>
      <c r="G59" s="503">
        <f>SUM($C10:F10)</f>
        <v>40735.310961831441</v>
      </c>
      <c r="H59" s="503">
        <f>SUM($C10:G10)</f>
        <v>52798.876462774286</v>
      </c>
      <c r="I59" s="503">
        <f>SUM($C10:H10)</f>
        <v>64313.731566886119</v>
      </c>
      <c r="J59" s="503">
        <f>SUM($C10:I10)</f>
        <v>76809.208127416146</v>
      </c>
      <c r="K59" s="503">
        <f>SUM($C10:J10)</f>
        <v>88877.468844108895</v>
      </c>
      <c r="L59" s="503">
        <f>SUM($C10:K10)</f>
        <v>101341.47271470461</v>
      </c>
      <c r="M59" s="503">
        <f>SUM($C10:L10)</f>
        <v>114985.3446119945</v>
      </c>
      <c r="N59" s="503">
        <f>SUM($C10:M10)</f>
        <v>127170.75441579428</v>
      </c>
      <c r="O59" s="503">
        <f>SUM($C10:N10)</f>
        <v>143163.84631141511</v>
      </c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</row>
    <row r="60" spans="1:62" ht="14.5" x14ac:dyDescent="0.35">
      <c r="A60" s="498" t="str">
        <f>A11</f>
        <v>Rohertrag</v>
      </c>
      <c r="B60" s="551"/>
      <c r="C60" s="552"/>
      <c r="D60" s="500">
        <f>SUM($C11:C11)</f>
        <v>30908.849043004891</v>
      </c>
      <c r="E60" s="500">
        <f>SUM($C11:D11)</f>
        <v>78306.761968766688</v>
      </c>
      <c r="F60" s="500">
        <f>SUM($C11:E11)</f>
        <v>133879.24144188833</v>
      </c>
      <c r="G60" s="500">
        <f>SUM($C11:F11)</f>
        <v>193550.75585609704</v>
      </c>
      <c r="H60" s="500">
        <f>SUM($C11:G11)</f>
        <v>250869.87693055777</v>
      </c>
      <c r="I60" s="500">
        <f>SUM($C11:H11)</f>
        <v>305581.84196410223</v>
      </c>
      <c r="J60" s="500">
        <f>SUM($C11:I11)</f>
        <v>364953.15584308177</v>
      </c>
      <c r="K60" s="500">
        <f>SUM($C11:J11)</f>
        <v>422294.58588084352</v>
      </c>
      <c r="L60" s="500">
        <f>SUM($C11:K11)</f>
        <v>481516.35964875529</v>
      </c>
      <c r="M60" s="500">
        <f>SUM($C11:L11)</f>
        <v>546344.18730419176</v>
      </c>
      <c r="N60" s="500">
        <f>SUM($C11:M11)</f>
        <v>604242.24238843122</v>
      </c>
      <c r="O60" s="500">
        <f>SUM($C11:N11)</f>
        <v>680232.21157692862</v>
      </c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</row>
    <row r="61" spans="1:62" ht="14.5" x14ac:dyDescent="0.35">
      <c r="A61" s="501" t="str">
        <f>A12</f>
        <v>sonstige betriebliche Erlöse</v>
      </c>
      <c r="B61" s="554"/>
      <c r="C61" s="553"/>
      <c r="D61" s="503">
        <f>SUM($C12:C12)</f>
        <v>485</v>
      </c>
      <c r="E61" s="503">
        <f>SUM($C12:D12)</f>
        <v>970</v>
      </c>
      <c r="F61" s="503">
        <f>SUM($C12:E12)</f>
        <v>1455</v>
      </c>
      <c r="G61" s="503">
        <f>SUM($C12:F12)</f>
        <v>1940</v>
      </c>
      <c r="H61" s="503">
        <f>SUM($C12:G12)</f>
        <v>2425</v>
      </c>
      <c r="I61" s="503">
        <f>SUM($C12:H12)</f>
        <v>2910</v>
      </c>
      <c r="J61" s="503">
        <f>SUM($C12:I12)</f>
        <v>3395</v>
      </c>
      <c r="K61" s="503">
        <f>SUM($C12:J12)</f>
        <v>3880</v>
      </c>
      <c r="L61" s="503">
        <f>SUM($C12:K12)</f>
        <v>4365</v>
      </c>
      <c r="M61" s="503">
        <f>SUM($C12:L12)</f>
        <v>4850</v>
      </c>
      <c r="N61" s="503">
        <f>SUM($C12:M12)</f>
        <v>5335</v>
      </c>
      <c r="O61" s="503">
        <f>SUM($C12:N12)</f>
        <v>5820</v>
      </c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</row>
    <row r="62" spans="1:62" ht="14.5" x14ac:dyDescent="0.35">
      <c r="A62" s="498" t="str">
        <f>A13</f>
        <v>betrieblicher Rohertrag</v>
      </c>
      <c r="B62" s="551"/>
      <c r="C62" s="552"/>
      <c r="D62" s="500">
        <f>SUM($C13:C13)</f>
        <v>31393.849043004891</v>
      </c>
      <c r="E62" s="500">
        <f>SUM($C13:D13)</f>
        <v>79276.761968766688</v>
      </c>
      <c r="F62" s="500">
        <f>SUM($C13:E13)</f>
        <v>135334.24144188833</v>
      </c>
      <c r="G62" s="500">
        <f>SUM($C13:F13)</f>
        <v>195490.75585609704</v>
      </c>
      <c r="H62" s="500">
        <f>SUM($C13:G13)</f>
        <v>253294.87693055777</v>
      </c>
      <c r="I62" s="500">
        <f>SUM($C13:H13)</f>
        <v>308491.84196410223</v>
      </c>
      <c r="J62" s="500">
        <f>SUM($C13:I13)</f>
        <v>368348.15584308177</v>
      </c>
      <c r="K62" s="500">
        <f>SUM($C13:J13)</f>
        <v>426174.58588084352</v>
      </c>
      <c r="L62" s="500">
        <f>SUM($C13:K13)</f>
        <v>485881.35964875529</v>
      </c>
      <c r="M62" s="500">
        <f>SUM($C13:L13)</f>
        <v>551194.18730419176</v>
      </c>
      <c r="N62" s="500">
        <f>SUM($C13:M13)</f>
        <v>609577.24238843122</v>
      </c>
      <c r="O62" s="500">
        <f>SUM($C13:N13)</f>
        <v>686052.21157692862</v>
      </c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</row>
    <row r="63" spans="1:62" ht="14.5" x14ac:dyDescent="0.35">
      <c r="A63" s="504"/>
      <c r="B63" s="551"/>
      <c r="C63" s="552"/>
      <c r="D63" s="507">
        <f>SUM($C14:C14)</f>
        <v>0</v>
      </c>
      <c r="E63" s="507">
        <f>SUM($C14:D14)</f>
        <v>0</v>
      </c>
      <c r="F63" s="507">
        <f>SUM($C14:E14)</f>
        <v>0</v>
      </c>
      <c r="G63" s="507">
        <f>SUM($C14:F14)</f>
        <v>0</v>
      </c>
      <c r="H63" s="507">
        <f>SUM($C14:G14)</f>
        <v>0</v>
      </c>
      <c r="I63" s="507">
        <f>SUM($C14:H14)</f>
        <v>0</v>
      </c>
      <c r="J63" s="507">
        <f>SUM($C14:I14)</f>
        <v>0</v>
      </c>
      <c r="K63" s="507">
        <f>SUM($C14:J14)</f>
        <v>0</v>
      </c>
      <c r="L63" s="507">
        <f>SUM($C14:K14)</f>
        <v>0</v>
      </c>
      <c r="M63" s="507">
        <f>SUM($C14:L14)</f>
        <v>0</v>
      </c>
      <c r="N63" s="507">
        <f>SUM($C14:M14)</f>
        <v>0</v>
      </c>
      <c r="O63" s="507">
        <f>SUM($C14:N14)</f>
        <v>0</v>
      </c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</row>
    <row r="64" spans="1:62" ht="14.5" x14ac:dyDescent="0.35">
      <c r="A64" s="505" t="str">
        <f>A15</f>
        <v>Personalkosten</v>
      </c>
      <c r="B64" s="554"/>
      <c r="C64" s="553"/>
      <c r="D64" s="506">
        <f>SUM($C15:C15)</f>
        <v>41457.675600000002</v>
      </c>
      <c r="E64" s="506">
        <f>SUM($C15:D15)</f>
        <v>80354.039400000009</v>
      </c>
      <c r="F64" s="506">
        <f>SUM($C15:E15)</f>
        <v>120897.98880000001</v>
      </c>
      <c r="G64" s="506">
        <f>SUM($C15:F15)</f>
        <v>162244.70880000002</v>
      </c>
      <c r="H64" s="506">
        <f>SUM($C15:G15)</f>
        <v>206901.34920000003</v>
      </c>
      <c r="I64" s="506">
        <f>SUM($C15:H15)</f>
        <v>249558.62640000004</v>
      </c>
      <c r="J64" s="506">
        <f>SUM($C15:I15)</f>
        <v>291462.49080000003</v>
      </c>
      <c r="K64" s="506">
        <f>SUM($C15:J15)</f>
        <v>337248.33240000001</v>
      </c>
      <c r="L64" s="506">
        <f>SUM($C15:K15)</f>
        <v>382325.68200000003</v>
      </c>
      <c r="M64" s="506">
        <f>SUM($C15:L15)</f>
        <v>429281.73900000006</v>
      </c>
      <c r="N64" s="506">
        <f>SUM($C15:M15)</f>
        <v>471641.62500000006</v>
      </c>
      <c r="O64" s="506">
        <f>SUM($C15:N15)</f>
        <v>521620.54380000004</v>
      </c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</row>
    <row r="65" spans="1:62" ht="14.5" x14ac:dyDescent="0.35">
      <c r="A65" s="501" t="str">
        <f>A16</f>
        <v>Raumkosten</v>
      </c>
      <c r="B65" s="554"/>
      <c r="C65" s="553"/>
      <c r="D65" s="503">
        <f>SUM($C16:C16)</f>
        <v>6666.666666666667</v>
      </c>
      <c r="E65" s="503">
        <f>SUM($C16:D16)</f>
        <v>13333.333333333334</v>
      </c>
      <c r="F65" s="503">
        <f>SUM($C16:E16)</f>
        <v>20000</v>
      </c>
      <c r="G65" s="503">
        <f>SUM($C16:F16)</f>
        <v>26666.666666666668</v>
      </c>
      <c r="H65" s="503">
        <f>SUM($C16:G16)</f>
        <v>33333.333333333336</v>
      </c>
      <c r="I65" s="503">
        <f>SUM($C16:H16)</f>
        <v>40000</v>
      </c>
      <c r="J65" s="503">
        <f>SUM($C16:I16)</f>
        <v>46666.666666666664</v>
      </c>
      <c r="K65" s="503">
        <f>SUM($C16:J16)</f>
        <v>53333.333333333328</v>
      </c>
      <c r="L65" s="503">
        <f>SUM($C16:K16)</f>
        <v>59999.999999999993</v>
      </c>
      <c r="M65" s="503">
        <f>SUM($C16:L16)</f>
        <v>66666.666666666657</v>
      </c>
      <c r="N65" s="503">
        <f>SUM($C16:M16)</f>
        <v>73333.333333333328</v>
      </c>
      <c r="O65" s="503">
        <f>SUM($C16:N16)</f>
        <v>80000</v>
      </c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</row>
    <row r="66" spans="1:62" ht="14.5" x14ac:dyDescent="0.35">
      <c r="A66" s="515" t="str">
        <f>A17</f>
        <v>betr. Steuern / Beiträge / so. Abgaben</v>
      </c>
      <c r="B66" s="555"/>
      <c r="C66" s="553"/>
      <c r="D66" s="506">
        <f>SUM($C17:C17)</f>
        <v>0</v>
      </c>
      <c r="E66" s="506">
        <f>SUM($C17:D17)</f>
        <v>0</v>
      </c>
      <c r="F66" s="506">
        <f>SUM($C17:E17)</f>
        <v>0</v>
      </c>
      <c r="G66" s="506">
        <f>SUM($C17:F17)</f>
        <v>0</v>
      </c>
      <c r="H66" s="506">
        <f>SUM($C17:G17)</f>
        <v>124</v>
      </c>
      <c r="I66" s="506">
        <f>SUM($C17:H17)</f>
        <v>124</v>
      </c>
      <c r="J66" s="506">
        <f>SUM($C17:I17)</f>
        <v>124</v>
      </c>
      <c r="K66" s="506">
        <f>SUM($C17:J17)</f>
        <v>500</v>
      </c>
      <c r="L66" s="506">
        <f>SUM($C17:K17)</f>
        <v>500</v>
      </c>
      <c r="M66" s="506">
        <f>SUM($C17:L17)</f>
        <v>500</v>
      </c>
      <c r="N66" s="506">
        <f>SUM($C17:M17)</f>
        <v>500</v>
      </c>
      <c r="O66" s="506">
        <f>SUM($C17:N17)</f>
        <v>500</v>
      </c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</row>
    <row r="67" spans="1:62" ht="14.5" x14ac:dyDescent="0.35">
      <c r="A67" s="501" t="str">
        <f t="shared" ref="A67:A77" si="14">A18</f>
        <v>Versich. / Beiträge</v>
      </c>
      <c r="B67" s="554"/>
      <c r="C67" s="553"/>
      <c r="D67" s="503">
        <f>SUM($C18:C18)</f>
        <v>0</v>
      </c>
      <c r="E67" s="503">
        <f>SUM($C18:D18)</f>
        <v>709.86</v>
      </c>
      <c r="F67" s="503">
        <f>SUM($C18:E18)</f>
        <v>771.19</v>
      </c>
      <c r="G67" s="503">
        <f>SUM($C18:F18)</f>
        <v>1304.47</v>
      </c>
      <c r="H67" s="503">
        <f>SUM($C18:G18)</f>
        <v>1643.83</v>
      </c>
      <c r="I67" s="503">
        <f>SUM($C18:H18)</f>
        <v>2081.25</v>
      </c>
      <c r="J67" s="503">
        <f>SUM($C18:I18)</f>
        <v>2552.25</v>
      </c>
      <c r="K67" s="503">
        <f>SUM($C18:J18)</f>
        <v>2570.61</v>
      </c>
      <c r="L67" s="503">
        <f>SUM($C18:K18)</f>
        <v>2631.94</v>
      </c>
      <c r="M67" s="503">
        <f>SUM($C18:L18)</f>
        <v>2631.94</v>
      </c>
      <c r="N67" s="503">
        <f>SUM($C18:M18)</f>
        <v>3465.5</v>
      </c>
      <c r="O67" s="503">
        <f>SUM($C18:N18)</f>
        <v>3783.33</v>
      </c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</row>
    <row r="68" spans="1:62" ht="14.5" x14ac:dyDescent="0.35">
      <c r="A68" s="505" t="str">
        <f t="shared" si="14"/>
        <v>Rechts- und Beratungskosten / bes. Kosten</v>
      </c>
      <c r="B68" s="554"/>
      <c r="C68" s="553"/>
      <c r="D68" s="506">
        <f>SUM($C19:C19)</f>
        <v>0</v>
      </c>
      <c r="E68" s="506">
        <f>SUM($C19:D19)</f>
        <v>0</v>
      </c>
      <c r="F68" s="506">
        <f>SUM($C19:E19)</f>
        <v>0</v>
      </c>
      <c r="G68" s="506">
        <f>SUM($C19:F19)</f>
        <v>0</v>
      </c>
      <c r="H68" s="506">
        <f>SUM($C19:G19)</f>
        <v>0</v>
      </c>
      <c r="I68" s="506">
        <f>SUM($C19:H19)</f>
        <v>0</v>
      </c>
      <c r="J68" s="506">
        <f>SUM($C19:I19)</f>
        <v>0</v>
      </c>
      <c r="K68" s="506">
        <f>SUM($C19:J19)</f>
        <v>0</v>
      </c>
      <c r="L68" s="506">
        <f>SUM($C19:K19)</f>
        <v>0</v>
      </c>
      <c r="M68" s="506">
        <f>SUM($C19:L19)</f>
        <v>0</v>
      </c>
      <c r="N68" s="506">
        <f>SUM($C19:M19)</f>
        <v>0</v>
      </c>
      <c r="O68" s="506">
        <f>SUM($C19:N19)</f>
        <v>0</v>
      </c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</row>
    <row r="69" spans="1:62" ht="14.5" x14ac:dyDescent="0.35">
      <c r="A69" s="501" t="str">
        <f t="shared" si="14"/>
        <v>Fahrzeugkosten</v>
      </c>
      <c r="B69" s="554"/>
      <c r="C69" s="553"/>
      <c r="D69" s="503">
        <f>SUM($C20:C20)</f>
        <v>1166.6666666666667</v>
      </c>
      <c r="E69" s="503">
        <f>SUM($C20:D20)</f>
        <v>2333.3333333333335</v>
      </c>
      <c r="F69" s="503">
        <f>SUM($C20:E20)</f>
        <v>3500</v>
      </c>
      <c r="G69" s="503">
        <f>SUM($C20:F20)</f>
        <v>4666.666666666667</v>
      </c>
      <c r="H69" s="503">
        <f>SUM($C20:G20)</f>
        <v>5833.3333333333339</v>
      </c>
      <c r="I69" s="503">
        <f>SUM($C20:H20)</f>
        <v>7000.0000000000009</v>
      </c>
      <c r="J69" s="503">
        <f>SUM($C20:I20)</f>
        <v>8166.6666666666679</v>
      </c>
      <c r="K69" s="503">
        <f>SUM($C20:J20)</f>
        <v>9333.3333333333339</v>
      </c>
      <c r="L69" s="503">
        <f>SUM($C20:K20)</f>
        <v>10500</v>
      </c>
      <c r="M69" s="503">
        <f>SUM($C20:L20)</f>
        <v>11666.666666666666</v>
      </c>
      <c r="N69" s="503">
        <f>SUM($C20:M20)</f>
        <v>12833.333333333332</v>
      </c>
      <c r="O69" s="503">
        <f>SUM($C20:N20)</f>
        <v>13999.999999999998</v>
      </c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</row>
    <row r="70" spans="1:62" ht="14.5" x14ac:dyDescent="0.35">
      <c r="A70" s="505" t="str">
        <f t="shared" si="14"/>
        <v>Werbe-, Reisekosten</v>
      </c>
      <c r="B70" s="554"/>
      <c r="C70" s="553"/>
      <c r="D70" s="506">
        <f>SUM($C21:C21)</f>
        <v>300</v>
      </c>
      <c r="E70" s="506">
        <f>SUM($C21:D21)</f>
        <v>600</v>
      </c>
      <c r="F70" s="506">
        <f>SUM($C21:E21)</f>
        <v>900</v>
      </c>
      <c r="G70" s="506">
        <f>SUM($C21:F21)</f>
        <v>1200</v>
      </c>
      <c r="H70" s="506">
        <f>SUM($C21:G21)</f>
        <v>1500</v>
      </c>
      <c r="I70" s="506">
        <f>SUM($C21:H21)</f>
        <v>1800</v>
      </c>
      <c r="J70" s="506">
        <f>SUM($C21:I21)</f>
        <v>2100</v>
      </c>
      <c r="K70" s="506">
        <f>SUM($C21:J21)</f>
        <v>2400</v>
      </c>
      <c r="L70" s="506">
        <f>SUM($C21:K21)</f>
        <v>2700</v>
      </c>
      <c r="M70" s="506">
        <f>SUM($C21:L21)</f>
        <v>3000</v>
      </c>
      <c r="N70" s="506">
        <f>SUM($C21:M21)</f>
        <v>3300</v>
      </c>
      <c r="O70" s="506">
        <f>SUM($C21:N21)</f>
        <v>3600</v>
      </c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</row>
    <row r="71" spans="1:62" ht="14.5" x14ac:dyDescent="0.35">
      <c r="A71" s="501" t="str">
        <f t="shared" si="14"/>
        <v>Kosten Warenabgabe</v>
      </c>
      <c r="B71" s="556"/>
      <c r="C71" s="553"/>
      <c r="D71" s="503">
        <f>SUM($C22:C22)</f>
        <v>340.97105170817156</v>
      </c>
      <c r="E71" s="503">
        <f>SUM($C22:D22)</f>
        <v>863.84125617885127</v>
      </c>
      <c r="F71" s="503">
        <f>SUM($C22:E22)</f>
        <v>1476.8892135976796</v>
      </c>
      <c r="G71" s="503">
        <f>SUM($C22:F22)</f>
        <v>2135.155686041328</v>
      </c>
      <c r="H71" s="503">
        <f>SUM($C22:G22)</f>
        <v>2767.4717250033164</v>
      </c>
      <c r="I71" s="503">
        <f>SUM($C22:H22)</f>
        <v>3371.0269150575477</v>
      </c>
      <c r="J71" s="503">
        <f>SUM($C22:I22)</f>
        <v>4025.9817244859205</v>
      </c>
      <c r="K71" s="503">
        <f>SUM($C22:J22)</f>
        <v>4658.5438648368245</v>
      </c>
      <c r="L71" s="503">
        <f>SUM($C22:K22)</f>
        <v>5311.849022126019</v>
      </c>
      <c r="M71" s="503">
        <f>SUM($C22:L22)</f>
        <v>6026.9973780183846</v>
      </c>
      <c r="N71" s="503">
        <f>SUM($C22:M22)</f>
        <v>6665.69992907305</v>
      </c>
      <c r="O71" s="503">
        <f>SUM($C22:N22)</f>
        <v>7503.9834794382941</v>
      </c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</row>
    <row r="72" spans="1:62" ht="14.5" x14ac:dyDescent="0.35">
      <c r="A72" s="505" t="str">
        <f t="shared" si="14"/>
        <v>Reparaturen / Instandh.</v>
      </c>
      <c r="B72" s="554"/>
      <c r="C72" s="553"/>
      <c r="D72" s="506">
        <f>SUM($C23:C23)</f>
        <v>600</v>
      </c>
      <c r="E72" s="506">
        <f>SUM($C23:D23)</f>
        <v>1200</v>
      </c>
      <c r="F72" s="506">
        <f>SUM($C23:E23)</f>
        <v>1800</v>
      </c>
      <c r="G72" s="506">
        <f>SUM($C23:F23)</f>
        <v>2400</v>
      </c>
      <c r="H72" s="506">
        <f>SUM($C23:G23)</f>
        <v>3000</v>
      </c>
      <c r="I72" s="506">
        <f>SUM($C23:H23)</f>
        <v>3600</v>
      </c>
      <c r="J72" s="506">
        <f>SUM($C23:I23)</f>
        <v>4200</v>
      </c>
      <c r="K72" s="506">
        <f>SUM($C23:J23)</f>
        <v>4800</v>
      </c>
      <c r="L72" s="506">
        <f>SUM($C23:K23)</f>
        <v>5400</v>
      </c>
      <c r="M72" s="506">
        <f>SUM($C23:L23)</f>
        <v>6000</v>
      </c>
      <c r="N72" s="506">
        <f>SUM($C23:M23)</f>
        <v>6600</v>
      </c>
      <c r="O72" s="506">
        <f>SUM($C23:N23)</f>
        <v>7200</v>
      </c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</row>
    <row r="73" spans="1:62" ht="14.5" x14ac:dyDescent="0.35">
      <c r="A73" s="501" t="str">
        <f t="shared" si="14"/>
        <v>Sonstige Kosten</v>
      </c>
      <c r="B73" s="554"/>
      <c r="C73" s="553"/>
      <c r="D73" s="503">
        <f>SUM($C24:C24)</f>
        <v>266.66666666666669</v>
      </c>
      <c r="E73" s="503">
        <f>SUM($C24:D24)</f>
        <v>533.33333333333337</v>
      </c>
      <c r="F73" s="503">
        <f>SUM($C24:E24)</f>
        <v>800</v>
      </c>
      <c r="G73" s="503">
        <f>SUM($C24:F24)</f>
        <v>1066.6666666666667</v>
      </c>
      <c r="H73" s="503">
        <f>SUM($C24:G24)</f>
        <v>1333.3333333333335</v>
      </c>
      <c r="I73" s="503">
        <f>SUM($C24:H24)</f>
        <v>1600.0000000000002</v>
      </c>
      <c r="J73" s="503">
        <f>SUM($C24:I24)</f>
        <v>1866.666666666667</v>
      </c>
      <c r="K73" s="503">
        <f>SUM($C24:J24)</f>
        <v>2133.3333333333335</v>
      </c>
      <c r="L73" s="503">
        <f>SUM($C24:K24)</f>
        <v>2400</v>
      </c>
      <c r="M73" s="503">
        <f>SUM($C24:L24)</f>
        <v>2666.6666666666665</v>
      </c>
      <c r="N73" s="503">
        <f>SUM($C24:M24)</f>
        <v>2933.333333333333</v>
      </c>
      <c r="O73" s="503">
        <f>SUM($C24:N24)</f>
        <v>3199.9999999999995</v>
      </c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</row>
    <row r="74" spans="1:62" ht="14.5" x14ac:dyDescent="0.35">
      <c r="A74" s="505">
        <f t="shared" si="14"/>
        <v>0</v>
      </c>
      <c r="B74" s="554"/>
      <c r="C74" s="553"/>
      <c r="D74" s="506">
        <f>SUM($C25:C25)</f>
        <v>0</v>
      </c>
      <c r="E74" s="506">
        <f>SUM($C25:D25)</f>
        <v>0</v>
      </c>
      <c r="F74" s="506">
        <f>SUM($C25:E25)</f>
        <v>0</v>
      </c>
      <c r="G74" s="506">
        <f>SUM($C25:F25)</f>
        <v>0</v>
      </c>
      <c r="H74" s="506">
        <f>SUM($C25:G25)</f>
        <v>0</v>
      </c>
      <c r="I74" s="506">
        <f>SUM($C25:H25)</f>
        <v>0</v>
      </c>
      <c r="J74" s="506">
        <f>SUM($C25:I25)</f>
        <v>0</v>
      </c>
      <c r="K74" s="506">
        <f>SUM($C25:J25)</f>
        <v>0</v>
      </c>
      <c r="L74" s="506">
        <f>SUM($C25:K25)</f>
        <v>0</v>
      </c>
      <c r="M74" s="506">
        <f>SUM($C25:L25)</f>
        <v>0</v>
      </c>
      <c r="N74" s="506">
        <f>SUM($C25:M25)</f>
        <v>0</v>
      </c>
      <c r="O74" s="506">
        <f>SUM($C25:N25)</f>
        <v>0</v>
      </c>
    </row>
    <row r="75" spans="1:62" ht="14.5" x14ac:dyDescent="0.35">
      <c r="A75" s="522" t="str">
        <f t="shared" si="14"/>
        <v>Summe Sachkosten (ohne Abschreibungen)</v>
      </c>
      <c r="B75" s="557"/>
      <c r="C75" s="558"/>
      <c r="D75" s="524">
        <f>SUM($C26:C26)</f>
        <v>50798.646651708164</v>
      </c>
      <c r="E75" s="524">
        <f>SUM($C26:D26)</f>
        <v>99927.740656178838</v>
      </c>
      <c r="F75" s="524">
        <f>SUM($C26:E26)</f>
        <v>150146.06801359766</v>
      </c>
      <c r="G75" s="524">
        <f>SUM($C26:F26)</f>
        <v>201684.33448604131</v>
      </c>
      <c r="H75" s="524">
        <f>SUM($C26:G26)</f>
        <v>256436.65092500328</v>
      </c>
      <c r="I75" s="524">
        <f>SUM($C26:H26)</f>
        <v>309134.90331505751</v>
      </c>
      <c r="J75" s="524">
        <f>SUM($C26:I26)</f>
        <v>361164.7225244859</v>
      </c>
      <c r="K75" s="524">
        <f>SUM($C26:J26)</f>
        <v>416977.4862648368</v>
      </c>
      <c r="L75" s="524">
        <f>SUM($C26:K26)</f>
        <v>471769.47102212597</v>
      </c>
      <c r="M75" s="524">
        <f>SUM($C26:L26)</f>
        <v>528440.67637801834</v>
      </c>
      <c r="N75" s="524">
        <f>SUM($C26:M26)</f>
        <v>581272.82492907299</v>
      </c>
      <c r="O75" s="524">
        <f>SUM($C26:N26)</f>
        <v>641407.85727943818</v>
      </c>
    </row>
    <row r="76" spans="1:62" ht="14.5" x14ac:dyDescent="0.35">
      <c r="A76" s="498" t="str">
        <f t="shared" si="14"/>
        <v>EBITDA</v>
      </c>
      <c r="B76" s="551"/>
      <c r="C76" s="552"/>
      <c r="D76" s="500">
        <f>SUM($C27:C27)</f>
        <v>-19404.797608703273</v>
      </c>
      <c r="E76" s="500">
        <f>SUM($C27:D27)</f>
        <v>-20650.978687412142</v>
      </c>
      <c r="F76" s="500">
        <f>SUM($C27:E27)</f>
        <v>-14811.826571709338</v>
      </c>
      <c r="G76" s="500">
        <f>SUM($C27:F27)</f>
        <v>-6193.5786299442552</v>
      </c>
      <c r="H76" s="500">
        <f>SUM($C27:G27)</f>
        <v>-3141.7739944455097</v>
      </c>
      <c r="I76" s="500">
        <f>SUM($C27:H27)</f>
        <v>-643.06135095527861</v>
      </c>
      <c r="J76" s="500">
        <f>SUM($C27:I27)</f>
        <v>7183.4333185958603</v>
      </c>
      <c r="K76" s="500">
        <f>SUM($C27:J27)</f>
        <v>9197.0996160066861</v>
      </c>
      <c r="L76" s="500">
        <f>SUM($C27:K27)</f>
        <v>14111.888626629261</v>
      </c>
      <c r="M76" s="500">
        <f>SUM($C27:L27)</f>
        <v>22753.510926173367</v>
      </c>
      <c r="N76" s="500">
        <f>SUM($C27:M27)</f>
        <v>28304.417459358192</v>
      </c>
      <c r="O76" s="500">
        <f>SUM($C27:N27)</f>
        <v>44644.354297490354</v>
      </c>
    </row>
    <row r="77" spans="1:62" ht="14.5" x14ac:dyDescent="0.35">
      <c r="A77" s="501" t="str">
        <f t="shared" si="14"/>
        <v>Abschreibungen</v>
      </c>
      <c r="B77" s="554"/>
      <c r="C77" s="553"/>
      <c r="D77" s="503">
        <f>SUM($C28:C28)</f>
        <v>1000</v>
      </c>
      <c r="E77" s="503">
        <f>SUM($C28:D28)</f>
        <v>2000</v>
      </c>
      <c r="F77" s="503">
        <f>SUM($C28:E28)</f>
        <v>3000</v>
      </c>
      <c r="G77" s="503">
        <f>SUM($C28:F28)</f>
        <v>4000</v>
      </c>
      <c r="H77" s="503">
        <f>SUM($C28:G28)</f>
        <v>5000</v>
      </c>
      <c r="I77" s="503">
        <f>SUM($C28:H28)</f>
        <v>6000</v>
      </c>
      <c r="J77" s="503">
        <f>SUM($C28:I28)</f>
        <v>7000</v>
      </c>
      <c r="K77" s="503">
        <f>SUM($C28:J28)</f>
        <v>8000</v>
      </c>
      <c r="L77" s="503">
        <f>SUM($C28:K28)</f>
        <v>9000</v>
      </c>
      <c r="M77" s="503">
        <f>SUM($C28:L28)</f>
        <v>10000</v>
      </c>
      <c r="N77" s="503">
        <f>SUM($C28:M28)</f>
        <v>11000</v>
      </c>
      <c r="O77" s="503">
        <f>SUM($C28:N28)</f>
        <v>12000</v>
      </c>
    </row>
    <row r="78" spans="1:62" ht="14.5" x14ac:dyDescent="0.35">
      <c r="A78" s="528"/>
      <c r="B78" s="559"/>
      <c r="C78" s="560"/>
      <c r="D78" s="530"/>
      <c r="E78" s="530"/>
      <c r="F78" s="530"/>
      <c r="G78" s="530"/>
      <c r="H78" s="530"/>
      <c r="I78" s="530"/>
      <c r="J78" s="530"/>
      <c r="K78" s="530"/>
      <c r="L78" s="530"/>
      <c r="M78" s="530"/>
      <c r="N78" s="530"/>
      <c r="O78" s="530"/>
    </row>
    <row r="79" spans="1:62" ht="14.5" x14ac:dyDescent="0.35">
      <c r="A79" s="537" t="str">
        <f>A30</f>
        <v>Betriebsergebnis / EBIT</v>
      </c>
      <c r="B79" s="561"/>
      <c r="C79" s="562"/>
      <c r="D79" s="536">
        <f>SUM($C30:C30)</f>
        <v>-20404.797608703273</v>
      </c>
      <c r="E79" s="536">
        <f>SUM($C30:D30)</f>
        <v>-22650.978687412142</v>
      </c>
      <c r="F79" s="536">
        <f>SUM($C30:E30)</f>
        <v>-17811.826571709338</v>
      </c>
      <c r="G79" s="536">
        <f>SUM($C30:F30)</f>
        <v>-10193.578629944255</v>
      </c>
      <c r="H79" s="536">
        <f>SUM($C30:G30)</f>
        <v>-8141.7739944455097</v>
      </c>
      <c r="I79" s="536">
        <f>SUM($C30:H30)</f>
        <v>-6643.0613509552786</v>
      </c>
      <c r="J79" s="536">
        <f>SUM($C30:I30)</f>
        <v>183.43331859586033</v>
      </c>
      <c r="K79" s="536">
        <f>SUM($C30:J30)</f>
        <v>1197.0996160066861</v>
      </c>
      <c r="L79" s="536">
        <f>SUM($C30:K30)</f>
        <v>5111.8886266292611</v>
      </c>
      <c r="M79" s="536">
        <f>SUM($C30:L30)</f>
        <v>12753.510926173367</v>
      </c>
      <c r="N79" s="536">
        <f>SUM($C30:M30)</f>
        <v>17304.417459358192</v>
      </c>
      <c r="O79" s="536">
        <f>SUM($C30:N30)</f>
        <v>32644.354297490354</v>
      </c>
    </row>
    <row r="80" spans="1:62" ht="14.5" x14ac:dyDescent="0.35">
      <c r="A80" s="563"/>
      <c r="B80" s="564"/>
      <c r="C80" s="565"/>
      <c r="D80" s="539"/>
      <c r="E80" s="539"/>
      <c r="F80" s="539"/>
      <c r="G80" s="539"/>
      <c r="H80" s="539"/>
      <c r="I80" s="539"/>
      <c r="J80" s="539"/>
      <c r="K80" s="539"/>
      <c r="L80" s="539"/>
      <c r="M80" s="539"/>
      <c r="N80" s="539"/>
      <c r="O80" s="539"/>
    </row>
    <row r="81" spans="1:15" ht="14.5" x14ac:dyDescent="0.35">
      <c r="A81" s="501" t="str">
        <f>A32</f>
        <v>Zinsaufwand</v>
      </c>
      <c r="B81" s="554"/>
      <c r="C81" s="553"/>
      <c r="D81" s="503">
        <f>SUM($C32:C32)</f>
        <v>41.666666666666664</v>
      </c>
      <c r="E81" s="503">
        <f>SUM($C32:D32)</f>
        <v>79.340277777777771</v>
      </c>
      <c r="F81" s="503">
        <f>SUM($C32:E32)</f>
        <v>113.00419560185185</v>
      </c>
      <c r="G81" s="503">
        <f>SUM($C32:F32)</f>
        <v>142.64171308352624</v>
      </c>
      <c r="H81" s="503">
        <f>SUM($C32:G32)</f>
        <v>168.23605355470761</v>
      </c>
      <c r="I81" s="503">
        <f>SUM($C32:H32)</f>
        <v>189.7703704445189</v>
      </c>
      <c r="J81" s="503">
        <f>SUM($C32:I32)</f>
        <v>207.22774698803772</v>
      </c>
      <c r="K81" s="503">
        <f>SUM($C32:J32)</f>
        <v>220.59119593382121</v>
      </c>
      <c r="L81" s="503">
        <f>SUM($C32:K32)</f>
        <v>229.84365925021214</v>
      </c>
      <c r="M81" s="503">
        <f>SUM($C32:L32)</f>
        <v>234.96800783042136</v>
      </c>
      <c r="N81" s="503">
        <f>SUM($C32:M32)</f>
        <v>235.94704119638143</v>
      </c>
      <c r="O81" s="503">
        <f>SUM($C32:N32)</f>
        <v>235.94704119638143</v>
      </c>
    </row>
    <row r="82" spans="1:15" ht="14.5" x14ac:dyDescent="0.35">
      <c r="A82" s="505" t="str">
        <f>A33</f>
        <v>Sonstiger neutraler Aufwand</v>
      </c>
      <c r="B82" s="554"/>
      <c r="C82" s="553"/>
      <c r="D82" s="506">
        <f>SUM($C33:C33)</f>
        <v>0</v>
      </c>
      <c r="E82" s="506">
        <f>SUM($C33:D33)</f>
        <v>0</v>
      </c>
      <c r="F82" s="506">
        <f>SUM($C33:E33)</f>
        <v>0</v>
      </c>
      <c r="G82" s="506">
        <f>SUM($C33:F33)</f>
        <v>0</v>
      </c>
      <c r="H82" s="506">
        <f>SUM($C33:G33)</f>
        <v>0</v>
      </c>
      <c r="I82" s="506">
        <f>SUM($C33:H33)</f>
        <v>0</v>
      </c>
      <c r="J82" s="506">
        <f>SUM($C33:I33)</f>
        <v>0</v>
      </c>
      <c r="K82" s="506">
        <f>SUM($C33:J33)</f>
        <v>0</v>
      </c>
      <c r="L82" s="506">
        <f>SUM($C33:K33)</f>
        <v>0</v>
      </c>
      <c r="M82" s="506">
        <f>SUM($C33:L33)</f>
        <v>0</v>
      </c>
      <c r="N82" s="506">
        <f>SUM($C33:M33)</f>
        <v>0</v>
      </c>
      <c r="O82" s="506">
        <f>SUM($C33:N33)</f>
        <v>0</v>
      </c>
    </row>
    <row r="83" spans="1:15" ht="14.5" x14ac:dyDescent="0.35">
      <c r="A83" s="501" t="str">
        <f>A34</f>
        <v>Zinsertrag</v>
      </c>
      <c r="B83" s="554"/>
      <c r="C83" s="553"/>
      <c r="D83" s="503">
        <f>SUM($C34:C34)</f>
        <v>0</v>
      </c>
      <c r="E83" s="503">
        <f>SUM($C34:D34)</f>
        <v>0</v>
      </c>
      <c r="F83" s="503">
        <f>SUM($C34:E34)</f>
        <v>0</v>
      </c>
      <c r="G83" s="503">
        <f>SUM($C34:F34)</f>
        <v>0</v>
      </c>
      <c r="H83" s="503">
        <f>SUM($C34:G34)</f>
        <v>0</v>
      </c>
      <c r="I83" s="503">
        <f>SUM($C34:H34)</f>
        <v>0</v>
      </c>
      <c r="J83" s="503">
        <f>SUM($C34:I34)</f>
        <v>0</v>
      </c>
      <c r="K83" s="503">
        <f>SUM($C34:J34)</f>
        <v>0</v>
      </c>
      <c r="L83" s="503">
        <f>SUM($C34:K34)</f>
        <v>0</v>
      </c>
      <c r="M83" s="503">
        <f>SUM($C34:L34)</f>
        <v>0</v>
      </c>
      <c r="N83" s="503">
        <f>SUM($C34:M34)</f>
        <v>0</v>
      </c>
      <c r="O83" s="503">
        <f>SUM($C34:N34)</f>
        <v>0</v>
      </c>
    </row>
    <row r="84" spans="1:15" ht="14.5" x14ac:dyDescent="0.35">
      <c r="A84" s="505" t="str">
        <f>A35</f>
        <v>Sonstige neutrale Erträge</v>
      </c>
      <c r="B84" s="554"/>
      <c r="C84" s="553"/>
      <c r="D84" s="506">
        <f>SUM($C35:C35)</f>
        <v>0</v>
      </c>
      <c r="E84" s="506">
        <f>SUM($C35:D35)</f>
        <v>0</v>
      </c>
      <c r="F84" s="506">
        <f>SUM($C35:E35)</f>
        <v>0</v>
      </c>
      <c r="G84" s="506">
        <f>SUM($C35:F35)</f>
        <v>0</v>
      </c>
      <c r="H84" s="506">
        <f>SUM($C35:G35)</f>
        <v>0</v>
      </c>
      <c r="I84" s="506">
        <f>SUM($C35:H35)</f>
        <v>0</v>
      </c>
      <c r="J84" s="506">
        <f>SUM($C35:I35)</f>
        <v>0</v>
      </c>
      <c r="K84" s="506">
        <f>SUM($C35:J35)</f>
        <v>0</v>
      </c>
      <c r="L84" s="506">
        <f>SUM($C35:K35)</f>
        <v>0</v>
      </c>
      <c r="M84" s="506">
        <f>SUM($C35:L35)</f>
        <v>0</v>
      </c>
      <c r="N84" s="506">
        <f>SUM($C35:M35)</f>
        <v>0</v>
      </c>
      <c r="O84" s="506">
        <f>SUM($C35:N35)</f>
        <v>0</v>
      </c>
    </row>
    <row r="85" spans="1:15" ht="14.5" x14ac:dyDescent="0.35">
      <c r="A85" s="504" t="str">
        <f>A36</f>
        <v>Neutrales Ergebnis / so. Erlöse</v>
      </c>
      <c r="B85" s="551"/>
      <c r="C85" s="552"/>
      <c r="D85" s="507">
        <f>SUM($C36:C36)</f>
        <v>-41.666666666666664</v>
      </c>
      <c r="E85" s="507">
        <f>SUM($C36:D36)</f>
        <v>-79.340277777777771</v>
      </c>
      <c r="F85" s="507">
        <f>SUM($C36:E36)</f>
        <v>-113.00419560185185</v>
      </c>
      <c r="G85" s="507">
        <f>SUM($C36:F36)</f>
        <v>-142.64171308352624</v>
      </c>
      <c r="H85" s="507">
        <f>SUM($C36:G36)</f>
        <v>-168.23605355470761</v>
      </c>
      <c r="I85" s="507">
        <f>SUM($C36:H36)</f>
        <v>-189.7703704445189</v>
      </c>
      <c r="J85" s="507">
        <f>SUM($C36:I36)</f>
        <v>-207.22774698803772</v>
      </c>
      <c r="K85" s="507">
        <f>SUM($C36:J36)</f>
        <v>-220.59119593382121</v>
      </c>
      <c r="L85" s="507">
        <f>SUM($C36:K36)</f>
        <v>-229.84365925021214</v>
      </c>
      <c r="M85" s="507">
        <f>SUM($C36:L36)</f>
        <v>-234.96800783042136</v>
      </c>
      <c r="N85" s="507">
        <f>SUM($C36:M36)</f>
        <v>-235.94704119638143</v>
      </c>
      <c r="O85" s="507">
        <f>SUM($C36:N36)</f>
        <v>-235.94704119638143</v>
      </c>
    </row>
    <row r="86" spans="1:15" ht="14.5" x14ac:dyDescent="0.35">
      <c r="A86" s="532"/>
      <c r="B86" s="559"/>
      <c r="C86" s="560"/>
      <c r="D86" s="530"/>
      <c r="E86" s="530"/>
      <c r="F86" s="530"/>
      <c r="G86" s="530"/>
      <c r="H86" s="530"/>
      <c r="I86" s="530"/>
      <c r="J86" s="530"/>
      <c r="K86" s="530"/>
      <c r="L86" s="530"/>
      <c r="M86" s="530"/>
      <c r="N86" s="530"/>
      <c r="O86" s="530"/>
    </row>
    <row r="87" spans="1:15" ht="14.5" x14ac:dyDescent="0.35">
      <c r="A87" s="537" t="str">
        <f>A38</f>
        <v>Vorl. Ergebnis vor Steuern</v>
      </c>
      <c r="B87" s="566"/>
      <c r="C87" s="562"/>
      <c r="D87" s="536">
        <f>SUM($C38:C38)</f>
        <v>-20446.464275369941</v>
      </c>
      <c r="E87" s="536">
        <f>SUM($C38:D38)</f>
        <v>-22730.318965189923</v>
      </c>
      <c r="F87" s="536">
        <f>SUM($C38:E38)</f>
        <v>-17924.830767311192</v>
      </c>
      <c r="G87" s="536">
        <f>SUM($C38:F38)</f>
        <v>-10336.220343027784</v>
      </c>
      <c r="H87" s="536">
        <f>SUM($C38:G38)</f>
        <v>-8310.0100480002202</v>
      </c>
      <c r="I87" s="536">
        <f>SUM($C38:H38)</f>
        <v>-6832.8317213997998</v>
      </c>
      <c r="J87" s="536">
        <f>SUM($C38:I38)</f>
        <v>-23.794428392179725</v>
      </c>
      <c r="K87" s="536">
        <f>SUM($C38:J38)</f>
        <v>976.50842007286258</v>
      </c>
      <c r="L87" s="536">
        <f>SUM($C38:K38)</f>
        <v>4882.0449673790472</v>
      </c>
      <c r="M87" s="536">
        <f>SUM($C38:L38)</f>
        <v>12518.542918342944</v>
      </c>
      <c r="N87" s="536">
        <f>SUM($C38:M38)</f>
        <v>17068.470418161807</v>
      </c>
      <c r="O87" s="536">
        <f>SUM($C38:N38)</f>
        <v>32408.407256293969</v>
      </c>
    </row>
    <row r="100" spans="7:11" ht="22.5" x14ac:dyDescent="0.45">
      <c r="K100" s="567"/>
    </row>
    <row r="104" spans="7:11" x14ac:dyDescent="0.25">
      <c r="G104" s="220"/>
    </row>
  </sheetData>
  <mergeCells count="2">
    <mergeCell ref="D40:E40"/>
    <mergeCell ref="D41:E41"/>
  </mergeCells>
  <pageMargins left="0.75" right="0.15972222222222199" top="0.5" bottom="0.3" header="0.511811023622047" footer="0.511811023622047"/>
  <pageSetup paperSize="9" scale="71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3D69B"/>
    <pageSetUpPr fitToPage="1"/>
  </sheetPr>
  <dimension ref="A1:XES41"/>
  <sheetViews>
    <sheetView showGridLines="0" topLeftCell="A6" zoomScaleNormal="100" workbookViewId="0">
      <selection activeCell="C41" sqref="C41"/>
    </sheetView>
  </sheetViews>
  <sheetFormatPr baseColWidth="10" defaultColWidth="11.453125" defaultRowHeight="12.5" x14ac:dyDescent="0.25"/>
  <cols>
    <col min="1" max="1" width="41.81640625" style="163" customWidth="1"/>
    <col min="2" max="2" width="10.54296875" style="163" customWidth="1"/>
    <col min="3" max="14" width="10.81640625" style="163" customWidth="1"/>
    <col min="15" max="15" width="12" style="163" customWidth="1"/>
    <col min="16" max="16" width="28" style="163" customWidth="1"/>
    <col min="17" max="16384" width="11.453125" style="163"/>
  </cols>
  <sheetData>
    <row r="1" spans="1:19 16372:16373" ht="18" x14ac:dyDescent="0.4">
      <c r="A1" s="568" t="str">
        <f>Start!C10</f>
        <v>Bäckerei Muster UG</v>
      </c>
      <c r="B1" s="569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1" t="s">
        <v>246</v>
      </c>
      <c r="N1" s="572">
        <f>Start!C15</f>
        <v>2027</v>
      </c>
      <c r="O1" s="573"/>
      <c r="P1" s="573"/>
    </row>
    <row r="2" spans="1:19 16372:16373" ht="23" x14ac:dyDescent="0.5">
      <c r="A2" s="574"/>
      <c r="B2" s="575"/>
      <c r="M2" s="576" t="str">
        <f>Start!B7</f>
        <v>Finanzplanung</v>
      </c>
      <c r="O2" s="352"/>
      <c r="P2" s="484"/>
    </row>
    <row r="3" spans="1:19 16372:16373" s="492" customFormat="1" ht="21" x14ac:dyDescent="0.25">
      <c r="A3" s="485"/>
      <c r="B3" s="577" t="s">
        <v>247</v>
      </c>
      <c r="C3" s="578" t="s">
        <v>68</v>
      </c>
      <c r="D3" s="548" t="s">
        <v>69</v>
      </c>
      <c r="E3" s="548" t="s">
        <v>70</v>
      </c>
      <c r="F3" s="548" t="s">
        <v>71</v>
      </c>
      <c r="G3" s="548" t="s">
        <v>72</v>
      </c>
      <c r="H3" s="548" t="s">
        <v>73</v>
      </c>
      <c r="I3" s="548" t="s">
        <v>74</v>
      </c>
      <c r="J3" s="548" t="s">
        <v>75</v>
      </c>
      <c r="K3" s="548" t="s">
        <v>76</v>
      </c>
      <c r="L3" s="548" t="s">
        <v>77</v>
      </c>
      <c r="M3" s="548" t="s">
        <v>78</v>
      </c>
      <c r="N3" s="491" t="s">
        <v>79</v>
      </c>
      <c r="O3" s="491" t="s">
        <v>33</v>
      </c>
      <c r="P3" s="491" t="s">
        <v>248</v>
      </c>
    </row>
    <row r="4" spans="1:19 16372:16373" s="497" customFormat="1" ht="10" x14ac:dyDescent="0.2">
      <c r="A4" s="579"/>
      <c r="B4" s="493"/>
      <c r="C4" s="580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5"/>
      <c r="O4" s="493"/>
      <c r="P4" s="493"/>
    </row>
    <row r="5" spans="1:19 16372:16373" s="335" customFormat="1" ht="14.5" x14ac:dyDescent="0.35">
      <c r="A5" s="581" t="s">
        <v>249</v>
      </c>
      <c r="B5" s="499"/>
      <c r="C5" s="582">
        <f>'U-Planung'!C55</f>
        <v>41384.725456797656</v>
      </c>
      <c r="D5" s="500">
        <f>'U-Planung'!D55</f>
        <v>62342.100698186747</v>
      </c>
      <c r="E5" s="500">
        <f>'U-Planung'!E55</f>
        <v>74306.863257593024</v>
      </c>
      <c r="F5" s="500">
        <f>'U-Planung'!F55</f>
        <v>75841.680746247483</v>
      </c>
      <c r="G5" s="500">
        <f>'U-Planung'!G55</f>
        <v>72851.820904173743</v>
      </c>
      <c r="H5" s="500">
        <f>'U-Planung'!H55</f>
        <v>69538.161144539103</v>
      </c>
      <c r="I5" s="500">
        <f>'U-Planung'!I55</f>
        <v>74741.462057089899</v>
      </c>
      <c r="J5" s="500">
        <f>'U-Planung'!J55</f>
        <v>71491.98147708812</v>
      </c>
      <c r="K5" s="500">
        <f>'U-Planung'!K55</f>
        <v>73119.493191277623</v>
      </c>
      <c r="L5" s="500">
        <f>'U-Planung'!L55</f>
        <v>79256.416548253634</v>
      </c>
      <c r="M5" s="500">
        <f>'U-Planung'!M55</f>
        <v>70083.464888039263</v>
      </c>
      <c r="N5" s="500">
        <f>'U-Planung'!N55</f>
        <v>91983.061084118235</v>
      </c>
      <c r="O5" s="499">
        <f>SUM(C5:N5)</f>
        <v>856941.23145340441</v>
      </c>
      <c r="P5" s="498" t="s">
        <v>121</v>
      </c>
      <c r="XER5" s="492"/>
      <c r="XES5" s="492"/>
    </row>
    <row r="6" spans="1:19 16372:16373" s="335" customFormat="1" ht="14.5" x14ac:dyDescent="0.35">
      <c r="A6" s="583" t="s">
        <v>250</v>
      </c>
      <c r="B6" s="502"/>
      <c r="C6" s="519">
        <v>0</v>
      </c>
      <c r="D6" s="503">
        <v>0</v>
      </c>
      <c r="E6" s="503">
        <v>0</v>
      </c>
      <c r="F6" s="503">
        <v>0</v>
      </c>
      <c r="G6" s="503">
        <v>0</v>
      </c>
      <c r="H6" s="503">
        <v>0</v>
      </c>
      <c r="I6" s="503">
        <v>0</v>
      </c>
      <c r="J6" s="503">
        <v>0</v>
      </c>
      <c r="K6" s="503">
        <v>0</v>
      </c>
      <c r="L6" s="503">
        <v>0</v>
      </c>
      <c r="M6" s="503">
        <v>0</v>
      </c>
      <c r="N6" s="503">
        <v>0</v>
      </c>
      <c r="O6" s="502"/>
      <c r="P6" s="504"/>
      <c r="XER6" s="497"/>
      <c r="XES6" s="497"/>
    </row>
    <row r="7" spans="1:19 16372:16373" s="335" customFormat="1" ht="14.5" x14ac:dyDescent="0.35">
      <c r="A7" s="584" t="s">
        <v>251</v>
      </c>
      <c r="B7" s="499"/>
      <c r="C7" s="520">
        <v>0</v>
      </c>
      <c r="D7" s="506">
        <v>0</v>
      </c>
      <c r="E7" s="506">
        <v>0</v>
      </c>
      <c r="F7" s="506">
        <v>0</v>
      </c>
      <c r="G7" s="506">
        <v>0</v>
      </c>
      <c r="H7" s="506">
        <v>0</v>
      </c>
      <c r="I7" s="506">
        <v>0</v>
      </c>
      <c r="J7" s="506">
        <v>0</v>
      </c>
      <c r="K7" s="506">
        <v>0</v>
      </c>
      <c r="L7" s="506">
        <v>0</v>
      </c>
      <c r="M7" s="506">
        <v>0</v>
      </c>
      <c r="N7" s="506">
        <v>0</v>
      </c>
      <c r="O7" s="499"/>
      <c r="P7" s="498"/>
    </row>
    <row r="8" spans="1:19 16372:16373" s="335" customFormat="1" ht="14.5" x14ac:dyDescent="0.35">
      <c r="A8" s="585" t="s">
        <v>252</v>
      </c>
      <c r="B8" s="502"/>
      <c r="C8" s="586">
        <f t="shared" ref="C8:N8" si="0">SUM(C5:C7)</f>
        <v>41384.725456797656</v>
      </c>
      <c r="D8" s="507">
        <f t="shared" si="0"/>
        <v>62342.100698186747</v>
      </c>
      <c r="E8" s="507">
        <f t="shared" si="0"/>
        <v>74306.863257593024</v>
      </c>
      <c r="F8" s="507">
        <f t="shared" si="0"/>
        <v>75841.680746247483</v>
      </c>
      <c r="G8" s="507">
        <f t="shared" si="0"/>
        <v>72851.820904173743</v>
      </c>
      <c r="H8" s="507">
        <f t="shared" si="0"/>
        <v>69538.161144539103</v>
      </c>
      <c r="I8" s="507">
        <f t="shared" si="0"/>
        <v>74741.462057089899</v>
      </c>
      <c r="J8" s="507">
        <f t="shared" si="0"/>
        <v>71491.98147708812</v>
      </c>
      <c r="K8" s="507">
        <f t="shared" si="0"/>
        <v>73119.493191277623</v>
      </c>
      <c r="L8" s="507">
        <f t="shared" si="0"/>
        <v>79256.416548253634</v>
      </c>
      <c r="M8" s="507">
        <f t="shared" si="0"/>
        <v>70083.464888039263</v>
      </c>
      <c r="N8" s="507">
        <f t="shared" si="0"/>
        <v>91983.061084118235</v>
      </c>
      <c r="O8" s="502">
        <f>SUM(C8:N8)</f>
        <v>856941.23145340441</v>
      </c>
      <c r="P8" s="504"/>
    </row>
    <row r="9" spans="1:19 16372:16373" s="335" customFormat="1" ht="14.5" x14ac:dyDescent="0.35">
      <c r="A9" s="581"/>
      <c r="B9" s="499"/>
      <c r="C9" s="582"/>
      <c r="D9" s="500"/>
      <c r="E9" s="500"/>
      <c r="F9" s="500"/>
      <c r="G9" s="500"/>
      <c r="H9" s="500"/>
      <c r="I9" s="500"/>
      <c r="J9" s="500"/>
      <c r="K9" s="500"/>
      <c r="L9" s="500"/>
      <c r="M9" s="500"/>
      <c r="N9" s="508"/>
      <c r="O9" s="499"/>
      <c r="P9" s="498"/>
    </row>
    <row r="10" spans="1:19 16372:16373" ht="14.5" x14ac:dyDescent="0.35">
      <c r="A10" s="583" t="s">
        <v>253</v>
      </c>
      <c r="B10" s="587"/>
      <c r="C10" s="503">
        <f>Material!C71</f>
        <v>7195.5608946339134</v>
      </c>
      <c r="D10" s="503">
        <f>Material!D71</f>
        <v>10839.41905912824</v>
      </c>
      <c r="E10" s="503">
        <f>Material!E71</f>
        <v>12919.731943550252</v>
      </c>
      <c r="F10" s="503">
        <f>Material!F71</f>
        <v>13186.590611328324</v>
      </c>
      <c r="G10" s="503">
        <f>Material!G71</f>
        <v>12666.743775989988</v>
      </c>
      <c r="H10" s="503">
        <f>Material!H71</f>
        <v>12090.597859317424</v>
      </c>
      <c r="I10" s="503">
        <f>Material!I71</f>
        <v>12995.29562295122</v>
      </c>
      <c r="J10" s="503">
        <f>Material!J71</f>
        <v>12430.308538193538</v>
      </c>
      <c r="K10" s="503">
        <f>Material!K71</f>
        <v>12713.28394800762</v>
      </c>
      <c r="L10" s="503">
        <f>Material!L71</f>
        <v>13780.310616262799</v>
      </c>
      <c r="M10" s="503">
        <f>Material!M71</f>
        <v>12185.409803799776</v>
      </c>
      <c r="N10" s="503">
        <f>Material!N71</f>
        <v>15993.091895620833</v>
      </c>
      <c r="O10" s="509">
        <f>SUM(C10:N10)</f>
        <v>148996.34456878391</v>
      </c>
      <c r="P10" s="501" t="s">
        <v>282</v>
      </c>
      <c r="R10" s="52"/>
      <c r="XER10" s="335"/>
      <c r="XES10" s="335"/>
    </row>
    <row r="11" spans="1:19 16372:16373" ht="14.5" x14ac:dyDescent="0.35">
      <c r="A11" s="581" t="s">
        <v>255</v>
      </c>
      <c r="B11" s="499"/>
      <c r="C11" s="582">
        <f t="shared" ref="C11:N11" si="1">C8-C10</f>
        <v>34189.164562163744</v>
      </c>
      <c r="D11" s="500">
        <f t="shared" si="1"/>
        <v>51502.681639058508</v>
      </c>
      <c r="E11" s="500">
        <f t="shared" si="1"/>
        <v>61387.131314042774</v>
      </c>
      <c r="F11" s="500">
        <f t="shared" si="1"/>
        <v>62655.090134919155</v>
      </c>
      <c r="G11" s="500">
        <f t="shared" si="1"/>
        <v>60185.077128183751</v>
      </c>
      <c r="H11" s="500">
        <f t="shared" si="1"/>
        <v>57447.56328522168</v>
      </c>
      <c r="I11" s="500">
        <f t="shared" si="1"/>
        <v>61746.166434138679</v>
      </c>
      <c r="J11" s="500">
        <f t="shared" si="1"/>
        <v>59061.672938894582</v>
      </c>
      <c r="K11" s="500">
        <f t="shared" si="1"/>
        <v>60406.209243270001</v>
      </c>
      <c r="L11" s="500">
        <f t="shared" si="1"/>
        <v>65476.105931990838</v>
      </c>
      <c r="M11" s="500">
        <f t="shared" si="1"/>
        <v>57898.055084239488</v>
      </c>
      <c r="N11" s="508">
        <f t="shared" si="1"/>
        <v>75989.969188497402</v>
      </c>
      <c r="O11" s="499">
        <f>O5-O10</f>
        <v>707944.88688462053</v>
      </c>
      <c r="P11" s="498"/>
      <c r="XER11" s="335"/>
      <c r="XES11" s="335"/>
    </row>
    <row r="12" spans="1:19 16372:16373" ht="14.5" x14ac:dyDescent="0.35">
      <c r="A12" s="583" t="s">
        <v>256</v>
      </c>
      <c r="B12" s="509"/>
      <c r="C12" s="503">
        <f>'so Erl'!F74</f>
        <v>485</v>
      </c>
      <c r="D12" s="503">
        <f>'so Erl'!G74</f>
        <v>485</v>
      </c>
      <c r="E12" s="503">
        <f>'so Erl'!H74</f>
        <v>485</v>
      </c>
      <c r="F12" s="503">
        <f>'so Erl'!I74</f>
        <v>485</v>
      </c>
      <c r="G12" s="503">
        <f>'so Erl'!J74</f>
        <v>485</v>
      </c>
      <c r="H12" s="503">
        <f>'so Erl'!K74</f>
        <v>485</v>
      </c>
      <c r="I12" s="503">
        <f>'so Erl'!L74</f>
        <v>485</v>
      </c>
      <c r="J12" s="503">
        <f>'so Erl'!M74</f>
        <v>485</v>
      </c>
      <c r="K12" s="503">
        <f>'so Erl'!N74</f>
        <v>485</v>
      </c>
      <c r="L12" s="503">
        <f>'so Erl'!O74</f>
        <v>485</v>
      </c>
      <c r="M12" s="503">
        <f>'so Erl'!P74</f>
        <v>485</v>
      </c>
      <c r="N12" s="503">
        <f>'so Erl'!Q74</f>
        <v>485</v>
      </c>
      <c r="O12" s="509">
        <f>SUM(C12:N12)</f>
        <v>5820</v>
      </c>
      <c r="P12" s="501"/>
    </row>
    <row r="13" spans="1:19 16372:16373" ht="14.5" x14ac:dyDescent="0.35">
      <c r="A13" s="581" t="s">
        <v>257</v>
      </c>
      <c r="B13" s="499"/>
      <c r="C13" s="582">
        <f t="shared" ref="C13:N13" si="2">C11+C12</f>
        <v>34674.164562163744</v>
      </c>
      <c r="D13" s="500">
        <f t="shared" si="2"/>
        <v>51987.681639058508</v>
      </c>
      <c r="E13" s="500">
        <f t="shared" si="2"/>
        <v>61872.131314042774</v>
      </c>
      <c r="F13" s="500">
        <f t="shared" si="2"/>
        <v>63140.090134919155</v>
      </c>
      <c r="G13" s="500">
        <f t="shared" si="2"/>
        <v>60670.077128183751</v>
      </c>
      <c r="H13" s="500">
        <f t="shared" si="2"/>
        <v>57932.56328522168</v>
      </c>
      <c r="I13" s="500">
        <f t="shared" si="2"/>
        <v>62231.166434138679</v>
      </c>
      <c r="J13" s="500">
        <f t="shared" si="2"/>
        <v>59546.672938894582</v>
      </c>
      <c r="K13" s="500">
        <f t="shared" si="2"/>
        <v>60891.209243270001</v>
      </c>
      <c r="L13" s="500">
        <f t="shared" si="2"/>
        <v>65961.105931990838</v>
      </c>
      <c r="M13" s="500">
        <f t="shared" si="2"/>
        <v>58383.055084239488</v>
      </c>
      <c r="N13" s="500">
        <f t="shared" si="2"/>
        <v>76474.969188497402</v>
      </c>
      <c r="O13" s="499">
        <f>SUM(C13:N13)</f>
        <v>713764.88688462065</v>
      </c>
      <c r="P13" s="498"/>
      <c r="S13" s="52"/>
    </row>
    <row r="14" spans="1:19 16372:16373" ht="14.5" x14ac:dyDescent="0.35">
      <c r="A14" s="585"/>
      <c r="B14" s="502"/>
      <c r="C14" s="586"/>
      <c r="D14" s="507"/>
      <c r="E14" s="507"/>
      <c r="F14" s="507"/>
      <c r="G14" s="507"/>
      <c r="H14" s="507"/>
      <c r="I14" s="507"/>
      <c r="J14" s="507"/>
      <c r="K14" s="507"/>
      <c r="L14" s="507"/>
      <c r="M14" s="507"/>
      <c r="N14" s="511"/>
      <c r="O14" s="502"/>
      <c r="P14" s="504"/>
      <c r="R14" s="588"/>
    </row>
    <row r="15" spans="1:19 16372:16373" ht="14.5" x14ac:dyDescent="0.35">
      <c r="A15" s="584" t="s">
        <v>143</v>
      </c>
      <c r="B15" s="512"/>
      <c r="C15" s="520">
        <f>Personal!B78</f>
        <v>43530.559380000006</v>
      </c>
      <c r="D15" s="506">
        <f>Personal!C78</f>
        <v>40841.181989999997</v>
      </c>
      <c r="E15" s="506">
        <f>Personal!D78</f>
        <v>42571.146869999997</v>
      </c>
      <c r="F15" s="506">
        <f>Personal!E78</f>
        <v>43414.056000000004</v>
      </c>
      <c r="G15" s="506">
        <f>Personal!F78</f>
        <v>46889.472419999998</v>
      </c>
      <c r="H15" s="506">
        <f>Personal!G78</f>
        <v>44790.141060000002</v>
      </c>
      <c r="I15" s="506">
        <f>Personal!H78</f>
        <v>43999.05762</v>
      </c>
      <c r="J15" s="506">
        <f>Personal!I78</f>
        <v>48075.133679999999</v>
      </c>
      <c r="K15" s="506">
        <f>Personal!J78</f>
        <v>47331.217080000002</v>
      </c>
      <c r="L15" s="506">
        <f>Personal!K78</f>
        <v>49303.859850000001</v>
      </c>
      <c r="M15" s="506">
        <f>Personal!L78</f>
        <v>44477.880300000004</v>
      </c>
      <c r="N15" s="506">
        <f>Personal!M78</f>
        <v>52477.864739999997</v>
      </c>
      <c r="O15" s="512">
        <f t="shared" ref="O15:O28" si="3">SUM(C15:N15)</f>
        <v>547701.57099000004</v>
      </c>
      <c r="P15" s="505" t="s">
        <v>283</v>
      </c>
      <c r="Q15" s="52"/>
    </row>
    <row r="16" spans="1:19 16372:16373" ht="14.5" x14ac:dyDescent="0.35">
      <c r="A16" s="583" t="s">
        <v>259</v>
      </c>
      <c r="B16" s="509">
        <f>GuV_J1!B16</f>
        <v>80000</v>
      </c>
      <c r="C16" s="519">
        <f t="shared" ref="C16:N16" si="4">$B16/12</f>
        <v>6666.666666666667</v>
      </c>
      <c r="D16" s="503">
        <f t="shared" si="4"/>
        <v>6666.666666666667</v>
      </c>
      <c r="E16" s="503">
        <f t="shared" si="4"/>
        <v>6666.666666666667</v>
      </c>
      <c r="F16" s="503">
        <f t="shared" si="4"/>
        <v>6666.666666666667</v>
      </c>
      <c r="G16" s="503">
        <f t="shared" si="4"/>
        <v>6666.666666666667</v>
      </c>
      <c r="H16" s="503">
        <f t="shared" si="4"/>
        <v>6666.666666666667</v>
      </c>
      <c r="I16" s="503">
        <f t="shared" si="4"/>
        <v>6666.666666666667</v>
      </c>
      <c r="J16" s="503">
        <f t="shared" si="4"/>
        <v>6666.666666666667</v>
      </c>
      <c r="K16" s="503">
        <f t="shared" si="4"/>
        <v>6666.666666666667</v>
      </c>
      <c r="L16" s="503">
        <f t="shared" si="4"/>
        <v>6666.666666666667</v>
      </c>
      <c r="M16" s="503">
        <f t="shared" si="4"/>
        <v>6666.666666666667</v>
      </c>
      <c r="N16" s="510">
        <f t="shared" si="4"/>
        <v>6666.666666666667</v>
      </c>
      <c r="O16" s="509">
        <f t="shared" si="3"/>
        <v>80000</v>
      </c>
      <c r="P16" s="501" t="s">
        <v>284</v>
      </c>
    </row>
    <row r="17" spans="1:21 16372:16373" ht="14.5" x14ac:dyDescent="0.35">
      <c r="A17" s="589" t="s">
        <v>285</v>
      </c>
      <c r="B17" s="516"/>
      <c r="C17" s="590">
        <f>GuV_J1!C17</f>
        <v>0</v>
      </c>
      <c r="D17" s="590">
        <f>GuV_J1!D17</f>
        <v>0</v>
      </c>
      <c r="E17" s="590">
        <f>GuV_J1!E17</f>
        <v>0</v>
      </c>
      <c r="F17" s="590">
        <f>GuV_J1!F17</f>
        <v>0</v>
      </c>
      <c r="G17" s="590">
        <f>GuV_J1!G17</f>
        <v>124</v>
      </c>
      <c r="H17" s="590">
        <f>GuV_J1!H17</f>
        <v>0</v>
      </c>
      <c r="I17" s="590">
        <f>GuV_J1!I17</f>
        <v>0</v>
      </c>
      <c r="J17" s="590">
        <f>GuV_J1!J17</f>
        <v>376</v>
      </c>
      <c r="K17" s="590">
        <f>GuV_J1!K17</f>
        <v>0</v>
      </c>
      <c r="L17" s="590">
        <f>GuV_J1!L17</f>
        <v>0</v>
      </c>
      <c r="M17" s="590">
        <f>GuV_J1!M17</f>
        <v>0</v>
      </c>
      <c r="N17" s="590">
        <f>GuV_J1!N17</f>
        <v>0</v>
      </c>
      <c r="O17" s="512">
        <f t="shared" si="3"/>
        <v>500</v>
      </c>
      <c r="P17" s="515" t="s">
        <v>286</v>
      </c>
    </row>
    <row r="18" spans="1:21 16372:16373" ht="14.5" x14ac:dyDescent="0.35">
      <c r="A18" s="591" t="s">
        <v>262</v>
      </c>
      <c r="B18" s="509"/>
      <c r="C18" s="503">
        <f>GuV_J1!C18</f>
        <v>0</v>
      </c>
      <c r="D18" s="503">
        <f>GuV_J1!D18</f>
        <v>709.86</v>
      </c>
      <c r="E18" s="503">
        <f>GuV_J1!E18</f>
        <v>61.33</v>
      </c>
      <c r="F18" s="503">
        <f>GuV_J1!F18</f>
        <v>533.28</v>
      </c>
      <c r="G18" s="503">
        <f>GuV_J1!G18</f>
        <v>339.36</v>
      </c>
      <c r="H18" s="503">
        <f>GuV_J1!H18</f>
        <v>437.42</v>
      </c>
      <c r="I18" s="503">
        <f>GuV_J1!I18</f>
        <v>471</v>
      </c>
      <c r="J18" s="503">
        <f>GuV_J1!J18</f>
        <v>18.36</v>
      </c>
      <c r="K18" s="503">
        <f>GuV_J1!K18</f>
        <v>61.33</v>
      </c>
      <c r="L18" s="503">
        <f>GuV_J1!L18</f>
        <v>0</v>
      </c>
      <c r="M18" s="503">
        <f>GuV_J1!M18</f>
        <v>833.56</v>
      </c>
      <c r="N18" s="503">
        <f>GuV_J1!N18</f>
        <v>317.83</v>
      </c>
      <c r="O18" s="509">
        <f t="shared" si="3"/>
        <v>3783.33</v>
      </c>
      <c r="P18" s="517" t="s">
        <v>286</v>
      </c>
    </row>
    <row r="19" spans="1:21 16372:16373" ht="14.5" x14ac:dyDescent="0.35">
      <c r="A19" s="584" t="str">
        <f>GuV_J1!A19</f>
        <v>Rechts- und Beratungskosten / bes. Kosten</v>
      </c>
      <c r="B19" s="512"/>
      <c r="C19" s="506">
        <f t="shared" ref="C19:N21" si="5">$B19/12</f>
        <v>0</v>
      </c>
      <c r="D19" s="506">
        <f t="shared" si="5"/>
        <v>0</v>
      </c>
      <c r="E19" s="506">
        <f t="shared" si="5"/>
        <v>0</v>
      </c>
      <c r="F19" s="506">
        <f t="shared" si="5"/>
        <v>0</v>
      </c>
      <c r="G19" s="506">
        <f t="shared" si="5"/>
        <v>0</v>
      </c>
      <c r="H19" s="506">
        <f t="shared" si="5"/>
        <v>0</v>
      </c>
      <c r="I19" s="506">
        <f t="shared" si="5"/>
        <v>0</v>
      </c>
      <c r="J19" s="506">
        <f t="shared" si="5"/>
        <v>0</v>
      </c>
      <c r="K19" s="506">
        <f t="shared" si="5"/>
        <v>0</v>
      </c>
      <c r="L19" s="506">
        <f t="shared" si="5"/>
        <v>0</v>
      </c>
      <c r="M19" s="506">
        <f t="shared" si="5"/>
        <v>0</v>
      </c>
      <c r="N19" s="513">
        <f t="shared" si="5"/>
        <v>0</v>
      </c>
      <c r="O19" s="512">
        <f t="shared" si="3"/>
        <v>0</v>
      </c>
      <c r="P19" s="592" t="s">
        <v>284</v>
      </c>
    </row>
    <row r="20" spans="1:21 16372:16373" ht="14.5" x14ac:dyDescent="0.35">
      <c r="A20" s="583" t="s">
        <v>264</v>
      </c>
      <c r="B20" s="509">
        <v>1500</v>
      </c>
      <c r="C20" s="519">
        <f t="shared" si="5"/>
        <v>125</v>
      </c>
      <c r="D20" s="503">
        <f t="shared" si="5"/>
        <v>125</v>
      </c>
      <c r="E20" s="503">
        <f t="shared" si="5"/>
        <v>125</v>
      </c>
      <c r="F20" s="503">
        <f t="shared" si="5"/>
        <v>125</v>
      </c>
      <c r="G20" s="503">
        <f t="shared" si="5"/>
        <v>125</v>
      </c>
      <c r="H20" s="503">
        <f t="shared" si="5"/>
        <v>125</v>
      </c>
      <c r="I20" s="503">
        <f t="shared" si="5"/>
        <v>125</v>
      </c>
      <c r="J20" s="503">
        <f t="shared" si="5"/>
        <v>125</v>
      </c>
      <c r="K20" s="503">
        <f t="shared" si="5"/>
        <v>125</v>
      </c>
      <c r="L20" s="503">
        <f t="shared" si="5"/>
        <v>125</v>
      </c>
      <c r="M20" s="503">
        <f t="shared" si="5"/>
        <v>125</v>
      </c>
      <c r="N20" s="510">
        <f t="shared" si="5"/>
        <v>125</v>
      </c>
      <c r="O20" s="509">
        <f t="shared" si="3"/>
        <v>1500</v>
      </c>
      <c r="P20" s="985" t="s">
        <v>464</v>
      </c>
    </row>
    <row r="21" spans="1:21 16372:16373" ht="14.5" x14ac:dyDescent="0.35">
      <c r="A21" s="584" t="s">
        <v>265</v>
      </c>
      <c r="B21" s="512">
        <v>2400</v>
      </c>
      <c r="C21" s="520">
        <f t="shared" si="5"/>
        <v>200</v>
      </c>
      <c r="D21" s="506">
        <f t="shared" si="5"/>
        <v>200</v>
      </c>
      <c r="E21" s="506">
        <f t="shared" si="5"/>
        <v>200</v>
      </c>
      <c r="F21" s="506">
        <f t="shared" si="5"/>
        <v>200</v>
      </c>
      <c r="G21" s="506">
        <f t="shared" si="5"/>
        <v>200</v>
      </c>
      <c r="H21" s="506">
        <f t="shared" si="5"/>
        <v>200</v>
      </c>
      <c r="I21" s="506">
        <f t="shared" si="5"/>
        <v>200</v>
      </c>
      <c r="J21" s="506">
        <f t="shared" si="5"/>
        <v>200</v>
      </c>
      <c r="K21" s="506">
        <f t="shared" si="5"/>
        <v>200</v>
      </c>
      <c r="L21" s="506">
        <f t="shared" si="5"/>
        <v>200</v>
      </c>
      <c r="M21" s="506">
        <f t="shared" si="5"/>
        <v>200</v>
      </c>
      <c r="N21" s="513">
        <f t="shared" si="5"/>
        <v>200</v>
      </c>
      <c r="O21" s="512">
        <f t="shared" si="3"/>
        <v>2400</v>
      </c>
      <c r="P21" s="986" t="s">
        <v>465</v>
      </c>
    </row>
    <row r="22" spans="1:21 16372:16373" ht="14.5" x14ac:dyDescent="0.35">
      <c r="A22" s="583" t="s">
        <v>266</v>
      </c>
      <c r="B22" s="954">
        <f>GuV_J1!B22</f>
        <v>0</v>
      </c>
      <c r="C22" s="519">
        <f>'U-Planung'!C57</f>
        <v>377.1578612184843</v>
      </c>
      <c r="D22" s="503">
        <f>'U-Planung'!D57</f>
        <v>568.15197161911794</v>
      </c>
      <c r="E22" s="503">
        <f>'U-Planung'!E57</f>
        <v>677.19230490835207</v>
      </c>
      <c r="F22" s="503">
        <f>'U-Planung'!F57</f>
        <v>691.17979606583083</v>
      </c>
      <c r="G22" s="503">
        <f>'U-Planung'!G57</f>
        <v>663.93184091008766</v>
      </c>
      <c r="H22" s="503">
        <f>'U-Planung'!H57</f>
        <v>633.7329495569428</v>
      </c>
      <c r="I22" s="503">
        <f>'U-Planung'!I57</f>
        <v>681.15300180550742</v>
      </c>
      <c r="J22" s="503">
        <f>'U-Planung'!J57</f>
        <v>651.53900456143083</v>
      </c>
      <c r="K22" s="503">
        <f>'U-Planung'!K57</f>
        <v>666.37126043497847</v>
      </c>
      <c r="L22" s="503">
        <f>'U-Planung'!L57</f>
        <v>722.29983945128913</v>
      </c>
      <c r="M22" s="503">
        <f>'U-Planung'!M57</f>
        <v>638.70255105466572</v>
      </c>
      <c r="N22" s="503">
        <f>'U-Planung'!N57</f>
        <v>838.28355036524385</v>
      </c>
      <c r="O22" s="509">
        <f t="shared" si="3"/>
        <v>7809.695931951931</v>
      </c>
      <c r="P22" s="501" t="s">
        <v>121</v>
      </c>
      <c r="R22" s="220"/>
    </row>
    <row r="23" spans="1:21 16372:16373" ht="14.5" x14ac:dyDescent="0.35">
      <c r="A23" s="584" t="s">
        <v>267</v>
      </c>
      <c r="B23" s="512">
        <f>GuV_J1!B23</f>
        <v>7200</v>
      </c>
      <c r="C23" s="520">
        <f t="shared" ref="C23:N24" si="6">$B23/12</f>
        <v>600</v>
      </c>
      <c r="D23" s="506">
        <f t="shared" si="6"/>
        <v>600</v>
      </c>
      <c r="E23" s="506">
        <f t="shared" si="6"/>
        <v>600</v>
      </c>
      <c r="F23" s="506">
        <f t="shared" si="6"/>
        <v>600</v>
      </c>
      <c r="G23" s="506">
        <f t="shared" si="6"/>
        <v>600</v>
      </c>
      <c r="H23" s="506">
        <f t="shared" si="6"/>
        <v>600</v>
      </c>
      <c r="I23" s="506">
        <f t="shared" si="6"/>
        <v>600</v>
      </c>
      <c r="J23" s="506">
        <f t="shared" si="6"/>
        <v>600</v>
      </c>
      <c r="K23" s="506">
        <f t="shared" si="6"/>
        <v>600</v>
      </c>
      <c r="L23" s="506">
        <f t="shared" si="6"/>
        <v>600</v>
      </c>
      <c r="M23" s="506">
        <f t="shared" si="6"/>
        <v>600</v>
      </c>
      <c r="N23" s="506">
        <f t="shared" si="6"/>
        <v>600</v>
      </c>
      <c r="O23" s="512">
        <f t="shared" si="3"/>
        <v>7200</v>
      </c>
      <c r="P23" s="505" t="s">
        <v>284</v>
      </c>
    </row>
    <row r="24" spans="1:21 16372:16373" ht="14.5" x14ac:dyDescent="0.35">
      <c r="A24" s="583" t="s">
        <v>268</v>
      </c>
      <c r="B24" s="509">
        <f>GuV_J1!B24</f>
        <v>3200</v>
      </c>
      <c r="C24" s="519">
        <f t="shared" si="6"/>
        <v>266.66666666666669</v>
      </c>
      <c r="D24" s="503">
        <f t="shared" si="6"/>
        <v>266.66666666666669</v>
      </c>
      <c r="E24" s="503">
        <f t="shared" si="6"/>
        <v>266.66666666666669</v>
      </c>
      <c r="F24" s="503">
        <f t="shared" si="6"/>
        <v>266.66666666666669</v>
      </c>
      <c r="G24" s="503">
        <f t="shared" si="6"/>
        <v>266.66666666666669</v>
      </c>
      <c r="H24" s="503">
        <f t="shared" si="6"/>
        <v>266.66666666666669</v>
      </c>
      <c r="I24" s="503">
        <f t="shared" si="6"/>
        <v>266.66666666666669</v>
      </c>
      <c r="J24" s="503">
        <f t="shared" si="6"/>
        <v>266.66666666666669</v>
      </c>
      <c r="K24" s="503">
        <f t="shared" si="6"/>
        <v>266.66666666666669</v>
      </c>
      <c r="L24" s="503">
        <f t="shared" si="6"/>
        <v>266.66666666666669</v>
      </c>
      <c r="M24" s="503">
        <f t="shared" si="6"/>
        <v>266.66666666666669</v>
      </c>
      <c r="N24" s="510">
        <f t="shared" si="6"/>
        <v>266.66666666666669</v>
      </c>
      <c r="O24" s="509">
        <f t="shared" si="3"/>
        <v>3199.9999999999995</v>
      </c>
      <c r="P24" s="501" t="s">
        <v>284</v>
      </c>
    </row>
    <row r="25" spans="1:21 16372:16373" ht="14.5" x14ac:dyDescent="0.35">
      <c r="A25" s="584">
        <f>GuV_J1!A25</f>
        <v>0</v>
      </c>
      <c r="B25" s="512">
        <f>GuV_J1!B25</f>
        <v>0</v>
      </c>
      <c r="C25" s="520">
        <f>GuV_J1!C25</f>
        <v>0</v>
      </c>
      <c r="D25" s="506">
        <f>GuV_J1!D25</f>
        <v>0</v>
      </c>
      <c r="E25" s="506">
        <f>GuV_J1!E25</f>
        <v>0</v>
      </c>
      <c r="F25" s="506">
        <f>GuV_J1!F25</f>
        <v>0</v>
      </c>
      <c r="G25" s="506">
        <f>GuV_J1!G25</f>
        <v>0</v>
      </c>
      <c r="H25" s="506">
        <f>GuV_J1!H25</f>
        <v>0</v>
      </c>
      <c r="I25" s="506">
        <f>GuV_J1!I25</f>
        <v>0</v>
      </c>
      <c r="J25" s="506">
        <f>GuV_J1!J25</f>
        <v>0</v>
      </c>
      <c r="K25" s="506">
        <f>GuV_J1!K25</f>
        <v>0</v>
      </c>
      <c r="L25" s="506">
        <f>GuV_J1!L25</f>
        <v>0</v>
      </c>
      <c r="M25" s="506">
        <f>GuV_J1!M25</f>
        <v>0</v>
      </c>
      <c r="N25" s="513">
        <f>GuV_J1!N25</f>
        <v>0</v>
      </c>
      <c r="O25" s="512">
        <f t="shared" si="3"/>
        <v>0</v>
      </c>
      <c r="P25" s="505"/>
    </row>
    <row r="26" spans="1:21 16372:16373" s="527" customFormat="1" ht="14.5" x14ac:dyDescent="0.35">
      <c r="A26" s="593" t="s">
        <v>269</v>
      </c>
      <c r="B26" s="523"/>
      <c r="C26" s="594">
        <f t="shared" ref="C26:N26" si="7">SUM(C15:C25)</f>
        <v>51766.050574551817</v>
      </c>
      <c r="D26" s="524">
        <f t="shared" si="7"/>
        <v>49977.527294952444</v>
      </c>
      <c r="E26" s="524">
        <f t="shared" si="7"/>
        <v>51168.002508241676</v>
      </c>
      <c r="F26" s="524">
        <f t="shared" si="7"/>
        <v>52496.849129399161</v>
      </c>
      <c r="G26" s="524">
        <f t="shared" si="7"/>
        <v>55875.097594243416</v>
      </c>
      <c r="H26" s="524">
        <f t="shared" si="7"/>
        <v>53719.627342890271</v>
      </c>
      <c r="I26" s="524">
        <f t="shared" si="7"/>
        <v>53009.543955138834</v>
      </c>
      <c r="J26" s="524">
        <f t="shared" si="7"/>
        <v>56979.366017894761</v>
      </c>
      <c r="K26" s="524">
        <f t="shared" si="7"/>
        <v>55917.251673768311</v>
      </c>
      <c r="L26" s="524">
        <f t="shared" si="7"/>
        <v>57884.49302278462</v>
      </c>
      <c r="M26" s="524">
        <f t="shared" si="7"/>
        <v>53808.476184387997</v>
      </c>
      <c r="N26" s="524">
        <f t="shared" si="7"/>
        <v>61492.311623698573</v>
      </c>
      <c r="O26" s="523">
        <f t="shared" si="3"/>
        <v>654094.59692195198</v>
      </c>
      <c r="P26" s="525"/>
      <c r="R26" s="163"/>
      <c r="S26" s="69"/>
      <c r="T26" s="163"/>
      <c r="U26" s="69"/>
      <c r="XER26" s="163"/>
      <c r="XES26" s="163"/>
    </row>
    <row r="27" spans="1:21 16372:16373" s="335" customFormat="1" ht="14.5" x14ac:dyDescent="0.35">
      <c r="A27" s="581" t="s">
        <v>270</v>
      </c>
      <c r="B27" s="499"/>
      <c r="C27" s="582">
        <f t="shared" ref="C27:N27" si="8">C13-C26</f>
        <v>-17091.886012388073</v>
      </c>
      <c r="D27" s="500">
        <f t="shared" si="8"/>
        <v>2010.1543441060639</v>
      </c>
      <c r="E27" s="500">
        <f t="shared" si="8"/>
        <v>10704.128805801098</v>
      </c>
      <c r="F27" s="500">
        <f t="shared" si="8"/>
        <v>10643.241005519994</v>
      </c>
      <c r="G27" s="500">
        <f t="shared" si="8"/>
        <v>4794.9795339403354</v>
      </c>
      <c r="H27" s="500">
        <f t="shared" si="8"/>
        <v>4212.935942331409</v>
      </c>
      <c r="I27" s="500">
        <f t="shared" si="8"/>
        <v>9221.622478999845</v>
      </c>
      <c r="J27" s="500">
        <f t="shared" si="8"/>
        <v>2567.3069209998212</v>
      </c>
      <c r="K27" s="500">
        <f t="shared" si="8"/>
        <v>4973.9575695016902</v>
      </c>
      <c r="L27" s="500">
        <f t="shared" si="8"/>
        <v>8076.6129092062183</v>
      </c>
      <c r="M27" s="500">
        <f t="shared" si="8"/>
        <v>4574.5788998514909</v>
      </c>
      <c r="N27" s="500">
        <f t="shared" si="8"/>
        <v>14982.657564798828</v>
      </c>
      <c r="O27" s="499">
        <f t="shared" si="3"/>
        <v>59670.289962668721</v>
      </c>
      <c r="P27" s="498"/>
      <c r="T27" s="163"/>
      <c r="XER27" s="163"/>
      <c r="XES27" s="163"/>
    </row>
    <row r="28" spans="1:21 16372:16373" ht="14.5" x14ac:dyDescent="0.35">
      <c r="A28" s="583" t="s">
        <v>271</v>
      </c>
      <c r="B28" s="509">
        <f>GuV_J1!B28</f>
        <v>12000</v>
      </c>
      <c r="C28" s="519">
        <f t="shared" ref="C28:N28" si="9">$B28/12</f>
        <v>1000</v>
      </c>
      <c r="D28" s="503">
        <f t="shared" si="9"/>
        <v>1000</v>
      </c>
      <c r="E28" s="503">
        <f t="shared" si="9"/>
        <v>1000</v>
      </c>
      <c r="F28" s="503">
        <f t="shared" si="9"/>
        <v>1000</v>
      </c>
      <c r="G28" s="503">
        <f t="shared" si="9"/>
        <v>1000</v>
      </c>
      <c r="H28" s="503">
        <f t="shared" si="9"/>
        <v>1000</v>
      </c>
      <c r="I28" s="503">
        <f t="shared" si="9"/>
        <v>1000</v>
      </c>
      <c r="J28" s="503">
        <f t="shared" si="9"/>
        <v>1000</v>
      </c>
      <c r="K28" s="503">
        <f t="shared" si="9"/>
        <v>1000</v>
      </c>
      <c r="L28" s="503">
        <f t="shared" si="9"/>
        <v>1000</v>
      </c>
      <c r="M28" s="503">
        <f t="shared" si="9"/>
        <v>1000</v>
      </c>
      <c r="N28" s="510">
        <f t="shared" si="9"/>
        <v>1000</v>
      </c>
      <c r="O28" s="509">
        <f t="shared" si="3"/>
        <v>12000</v>
      </c>
      <c r="P28" s="501" t="s">
        <v>284</v>
      </c>
      <c r="XER28" s="527"/>
      <c r="XES28" s="527"/>
    </row>
    <row r="29" spans="1:21 16372:16373" ht="14.5" x14ac:dyDescent="0.35">
      <c r="A29" s="595"/>
      <c r="B29" s="528"/>
      <c r="C29" s="596"/>
      <c r="D29" s="530"/>
      <c r="E29" s="530"/>
      <c r="F29" s="530"/>
      <c r="G29" s="530"/>
      <c r="H29" s="530"/>
      <c r="I29" s="530"/>
      <c r="J29" s="530"/>
      <c r="K29" s="530"/>
      <c r="L29" s="530"/>
      <c r="M29" s="530"/>
      <c r="N29" s="531"/>
      <c r="O29" s="528"/>
      <c r="P29" s="532"/>
      <c r="XER29" s="335"/>
      <c r="XES29" s="335"/>
    </row>
    <row r="30" spans="1:21 16372:16373" ht="14.5" x14ac:dyDescent="0.35">
      <c r="A30" s="597" t="s">
        <v>272</v>
      </c>
      <c r="B30" s="533">
        <f>SUM(B16:B27)</f>
        <v>94300</v>
      </c>
      <c r="C30" s="535">
        <f t="shared" ref="C30:N30" si="10">C27-C28</f>
        <v>-18091.886012388073</v>
      </c>
      <c r="D30" s="536">
        <f t="shared" si="10"/>
        <v>1010.1543441060639</v>
      </c>
      <c r="E30" s="536">
        <f t="shared" si="10"/>
        <v>9704.1288058010978</v>
      </c>
      <c r="F30" s="536">
        <f t="shared" si="10"/>
        <v>9643.2410055199944</v>
      </c>
      <c r="G30" s="536">
        <f t="shared" si="10"/>
        <v>3794.9795339403354</v>
      </c>
      <c r="H30" s="536">
        <f t="shared" si="10"/>
        <v>3212.935942331409</v>
      </c>
      <c r="I30" s="536">
        <f t="shared" si="10"/>
        <v>8221.622478999845</v>
      </c>
      <c r="J30" s="536">
        <f t="shared" si="10"/>
        <v>1567.3069209998212</v>
      </c>
      <c r="K30" s="536">
        <f t="shared" si="10"/>
        <v>3973.9575695016902</v>
      </c>
      <c r="L30" s="536">
        <f t="shared" si="10"/>
        <v>7076.6129092062183</v>
      </c>
      <c r="M30" s="536">
        <f t="shared" si="10"/>
        <v>3574.5788998514909</v>
      </c>
      <c r="N30" s="536">
        <f t="shared" si="10"/>
        <v>13982.657564798828</v>
      </c>
      <c r="O30" s="533">
        <f>SUM(C30:N30)</f>
        <v>47670.289962668721</v>
      </c>
      <c r="P30" s="537"/>
    </row>
    <row r="31" spans="1:21 16372:16373" ht="14.5" x14ac:dyDescent="0.35">
      <c r="A31" s="598"/>
      <c r="B31" s="538"/>
      <c r="C31" s="599"/>
      <c r="D31" s="539"/>
      <c r="E31" s="539"/>
      <c r="F31" s="539"/>
      <c r="G31" s="539"/>
      <c r="H31" s="539"/>
      <c r="I31" s="539"/>
      <c r="J31" s="539"/>
      <c r="K31" s="539"/>
      <c r="L31" s="539"/>
      <c r="M31" s="539"/>
      <c r="N31" s="513"/>
      <c r="O31" s="512"/>
      <c r="P31" s="505"/>
    </row>
    <row r="32" spans="1:21 16372:16373" ht="14.5" x14ac:dyDescent="0.35">
      <c r="A32" s="509" t="s">
        <v>273</v>
      </c>
      <c r="B32" s="509"/>
      <c r="C32" s="503">
        <f>LP_J2!C93</f>
        <v>0</v>
      </c>
      <c r="D32" s="503">
        <f>LP_J2!D93</f>
        <v>0</v>
      </c>
      <c r="E32" s="503">
        <f>LP_J2!E93</f>
        <v>0</v>
      </c>
      <c r="F32" s="503">
        <f>LP_J2!F93</f>
        <v>0</v>
      </c>
      <c r="G32" s="503">
        <f>LP_J2!G93</f>
        <v>0</v>
      </c>
      <c r="H32" s="503">
        <f>LP_J2!H93</f>
        <v>0</v>
      </c>
      <c r="I32" s="503">
        <f>LP_J2!I93</f>
        <v>0</v>
      </c>
      <c r="J32" s="503">
        <f>LP_J2!J93</f>
        <v>0</v>
      </c>
      <c r="K32" s="503">
        <f>LP_J2!K93</f>
        <v>0</v>
      </c>
      <c r="L32" s="503">
        <f>LP_J2!L93</f>
        <v>0</v>
      </c>
      <c r="M32" s="503">
        <f>LP_J2!M93</f>
        <v>0</v>
      </c>
      <c r="N32" s="503">
        <f>LP_J2!N93</f>
        <v>0</v>
      </c>
      <c r="O32" s="509">
        <f>SUM(C32:N32)</f>
        <v>0</v>
      </c>
      <c r="P32" s="501"/>
    </row>
    <row r="33" spans="1:17" ht="14.5" x14ac:dyDescent="0.35">
      <c r="A33" s="512" t="s">
        <v>274</v>
      </c>
      <c r="B33" s="512">
        <v>0</v>
      </c>
      <c r="C33" s="506">
        <f t="shared" ref="C33:N33" si="11">$B33/12</f>
        <v>0</v>
      </c>
      <c r="D33" s="506">
        <f t="shared" si="11"/>
        <v>0</v>
      </c>
      <c r="E33" s="506">
        <f t="shared" si="11"/>
        <v>0</v>
      </c>
      <c r="F33" s="506">
        <f t="shared" si="11"/>
        <v>0</v>
      </c>
      <c r="G33" s="506">
        <f t="shared" si="11"/>
        <v>0</v>
      </c>
      <c r="H33" s="506">
        <f t="shared" si="11"/>
        <v>0</v>
      </c>
      <c r="I33" s="506">
        <f t="shared" si="11"/>
        <v>0</v>
      </c>
      <c r="J33" s="506">
        <f t="shared" si="11"/>
        <v>0</v>
      </c>
      <c r="K33" s="506">
        <f t="shared" si="11"/>
        <v>0</v>
      </c>
      <c r="L33" s="506">
        <f t="shared" si="11"/>
        <v>0</v>
      </c>
      <c r="M33" s="506">
        <f t="shared" si="11"/>
        <v>0</v>
      </c>
      <c r="N33" s="506">
        <f t="shared" si="11"/>
        <v>0</v>
      </c>
      <c r="O33" s="512">
        <f>SUM(C33:N33)</f>
        <v>0</v>
      </c>
      <c r="P33" s="505"/>
    </row>
    <row r="34" spans="1:17" ht="14.5" x14ac:dyDescent="0.35">
      <c r="A34" s="509" t="s">
        <v>275</v>
      </c>
      <c r="B34" s="509"/>
      <c r="C34" s="503"/>
      <c r="D34" s="503"/>
      <c r="E34" s="503"/>
      <c r="F34" s="503"/>
      <c r="G34" s="503"/>
      <c r="H34" s="503"/>
      <c r="I34" s="503"/>
      <c r="J34" s="503"/>
      <c r="K34" s="503"/>
      <c r="L34" s="503"/>
      <c r="M34" s="503"/>
      <c r="N34" s="503"/>
      <c r="O34" s="509"/>
      <c r="P34" s="540"/>
    </row>
    <row r="35" spans="1:17" ht="14.5" x14ac:dyDescent="0.35">
      <c r="A35" s="512" t="s">
        <v>276</v>
      </c>
      <c r="B35" s="512"/>
      <c r="C35" s="506"/>
      <c r="D35" s="506"/>
      <c r="E35" s="506"/>
      <c r="F35" s="506"/>
      <c r="G35" s="506"/>
      <c r="H35" s="506"/>
      <c r="I35" s="506"/>
      <c r="J35" s="506"/>
      <c r="K35" s="506"/>
      <c r="L35" s="506"/>
      <c r="M35" s="506"/>
      <c r="N35" s="506"/>
      <c r="O35" s="512"/>
      <c r="P35" s="505"/>
    </row>
    <row r="36" spans="1:17" s="335" customFormat="1" ht="14.5" x14ac:dyDescent="0.35">
      <c r="A36" s="502" t="s">
        <v>277</v>
      </c>
      <c r="B36" s="502"/>
      <c r="C36" s="507">
        <f t="shared" ref="C36:N36" si="12">(C34+C35)-(C32+C33)</f>
        <v>0</v>
      </c>
      <c r="D36" s="507">
        <f t="shared" si="12"/>
        <v>0</v>
      </c>
      <c r="E36" s="507">
        <f t="shared" si="12"/>
        <v>0</v>
      </c>
      <c r="F36" s="507">
        <f t="shared" si="12"/>
        <v>0</v>
      </c>
      <c r="G36" s="507">
        <f t="shared" si="12"/>
        <v>0</v>
      </c>
      <c r="H36" s="507">
        <f t="shared" si="12"/>
        <v>0</v>
      </c>
      <c r="I36" s="507">
        <f t="shared" si="12"/>
        <v>0</v>
      </c>
      <c r="J36" s="507">
        <f t="shared" si="12"/>
        <v>0</v>
      </c>
      <c r="K36" s="507">
        <f t="shared" si="12"/>
        <v>0</v>
      </c>
      <c r="L36" s="507">
        <f t="shared" si="12"/>
        <v>0</v>
      </c>
      <c r="M36" s="507">
        <f t="shared" si="12"/>
        <v>0</v>
      </c>
      <c r="N36" s="507">
        <f t="shared" si="12"/>
        <v>0</v>
      </c>
      <c r="O36" s="502">
        <f>O33-O32</f>
        <v>0</v>
      </c>
      <c r="P36" s="504"/>
    </row>
    <row r="37" spans="1:17" ht="14.5" x14ac:dyDescent="0.35">
      <c r="A37" s="595"/>
      <c r="B37" s="528"/>
      <c r="C37" s="530"/>
      <c r="D37" s="530"/>
      <c r="E37" s="530"/>
      <c r="F37" s="530"/>
      <c r="G37" s="530"/>
      <c r="H37" s="530"/>
      <c r="I37" s="530"/>
      <c r="J37" s="530"/>
      <c r="K37" s="530"/>
      <c r="L37" s="530"/>
      <c r="M37" s="530"/>
      <c r="N37" s="531"/>
      <c r="O37" s="528"/>
      <c r="P37" s="532"/>
    </row>
    <row r="38" spans="1:17" ht="14.5" x14ac:dyDescent="0.35">
      <c r="A38" s="597" t="s">
        <v>278</v>
      </c>
      <c r="B38" s="533"/>
      <c r="C38" s="536">
        <f t="shared" ref="C38:N38" si="13">C30+C36</f>
        <v>-18091.886012388073</v>
      </c>
      <c r="D38" s="536">
        <f t="shared" si="13"/>
        <v>1010.1543441060639</v>
      </c>
      <c r="E38" s="536">
        <f t="shared" si="13"/>
        <v>9704.1288058010978</v>
      </c>
      <c r="F38" s="536">
        <f t="shared" si="13"/>
        <v>9643.2410055199944</v>
      </c>
      <c r="G38" s="536">
        <f t="shared" si="13"/>
        <v>3794.9795339403354</v>
      </c>
      <c r="H38" s="536">
        <f t="shared" si="13"/>
        <v>3212.935942331409</v>
      </c>
      <c r="I38" s="536">
        <f t="shared" si="13"/>
        <v>8221.622478999845</v>
      </c>
      <c r="J38" s="536">
        <f t="shared" si="13"/>
        <v>1567.3069209998212</v>
      </c>
      <c r="K38" s="536">
        <f t="shared" si="13"/>
        <v>3973.9575695016902</v>
      </c>
      <c r="L38" s="536">
        <f t="shared" si="13"/>
        <v>7076.6129092062183</v>
      </c>
      <c r="M38" s="536">
        <f t="shared" si="13"/>
        <v>3574.5788998514909</v>
      </c>
      <c r="N38" s="536">
        <f t="shared" si="13"/>
        <v>13982.657564798828</v>
      </c>
      <c r="O38" s="533">
        <f>SUM(C38:N38)</f>
        <v>47670.289962668721</v>
      </c>
      <c r="P38" s="537"/>
      <c r="Q38" s="52"/>
    </row>
    <row r="39" spans="1:17" x14ac:dyDescent="0.25">
      <c r="K39" s="600"/>
    </row>
    <row r="40" spans="1:17" x14ac:dyDescent="0.25">
      <c r="A40" s="543" t="s">
        <v>279</v>
      </c>
      <c r="D40" s="962">
        <f ca="1">Start!C22</f>
        <v>46126</v>
      </c>
      <c r="E40" s="962"/>
    </row>
    <row r="41" spans="1:17" x14ac:dyDescent="0.25">
      <c r="A41" s="543" t="s">
        <v>280</v>
      </c>
      <c r="D41" s="963" t="str">
        <f>Start!C23</f>
        <v>Walter Gossmann</v>
      </c>
      <c r="E41" s="963"/>
    </row>
  </sheetData>
  <mergeCells count="2">
    <mergeCell ref="D40:E40"/>
    <mergeCell ref="D41:E41"/>
  </mergeCells>
  <pageMargins left="0.24027777777777801" right="0.15972222222222199" top="0.27013888888888898" bottom="0.3" header="0.511811023622047" footer="0.511811023622047"/>
  <pageSetup paperSize="9" scale="75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18</vt:i4>
      </vt:variant>
    </vt:vector>
  </HeadingPairs>
  <TitlesOfParts>
    <vt:vector size="34" baseType="lpstr">
      <vt:lpstr>Start</vt:lpstr>
      <vt:lpstr>Paramtr</vt:lpstr>
      <vt:lpstr>U-Analyse</vt:lpstr>
      <vt:lpstr>U-Planung</vt:lpstr>
      <vt:lpstr>Personal</vt:lpstr>
      <vt:lpstr>Material</vt:lpstr>
      <vt:lpstr>so Erl</vt:lpstr>
      <vt:lpstr>GuV_J1</vt:lpstr>
      <vt:lpstr>GuV_J2</vt:lpstr>
      <vt:lpstr>GuV_J3</vt:lpstr>
      <vt:lpstr>Zins_Tilungsplanung</vt:lpstr>
      <vt:lpstr>LP_J1</vt:lpstr>
      <vt:lpstr>LP_J2</vt:lpstr>
      <vt:lpstr>LP_J3</vt:lpstr>
      <vt:lpstr>GuV 3J</vt:lpstr>
      <vt:lpstr>Liquiditaet_</vt:lpstr>
      <vt:lpstr>'GuV 3J'!Druckbereich</vt:lpstr>
      <vt:lpstr>GuV_J1!Druckbereich</vt:lpstr>
      <vt:lpstr>GuV_J2!Druckbereich</vt:lpstr>
      <vt:lpstr>GuV_J3!Druckbereich</vt:lpstr>
      <vt:lpstr>Liquiditaet_!Druckbereich</vt:lpstr>
      <vt:lpstr>LP_J1!Druckbereich</vt:lpstr>
      <vt:lpstr>LP_J2!Druckbereich</vt:lpstr>
      <vt:lpstr>LP_J3!Druckbereich</vt:lpstr>
      <vt:lpstr>Material!Druckbereich</vt:lpstr>
      <vt:lpstr>Personal!Druckbereich</vt:lpstr>
      <vt:lpstr>'so Erl'!Druckbereich</vt:lpstr>
      <vt:lpstr>Start!Druckbereich</vt:lpstr>
      <vt:lpstr>'U-Analyse'!Druckbereich</vt:lpstr>
      <vt:lpstr>'U-Planung'!Druckbereich</vt:lpstr>
      <vt:lpstr>Zins_Tilungsplanung!Druckbereich</vt:lpstr>
      <vt:lpstr>Material!Drucktitel</vt:lpstr>
      <vt:lpstr>Personal!Drucktitel</vt:lpstr>
      <vt:lpstr>'U-Planung'!Drucktitel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Walter W. Gossmann</dc:creator>
  <cp:keywords/>
  <dc:description/>
  <cp:lastModifiedBy>CG-Consult</cp:lastModifiedBy>
  <cp:revision>7</cp:revision>
  <dcterms:created xsi:type="dcterms:W3CDTF">2013-03-16T13:31:56Z</dcterms:created>
  <dcterms:modified xsi:type="dcterms:W3CDTF">2026-04-14T19:25:20Z</dcterms:modified>
  <cp:category/>
  <cp:contentStatus/>
</cp:coreProperties>
</file>